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radadeiparchi-my.sharepoint.com/personal/cderossi_stradadeiparchi_it/Documents/"/>
    </mc:Choice>
  </mc:AlternateContent>
  <xr:revisionPtr revIDLastSave="13" documentId="8_{98615E3A-854A-43CF-8EDC-B3553EE4E9A4}" xr6:coauthVersionLast="47" xr6:coauthVersionMax="47" xr10:uidLastSave="{5F6620B3-7C10-428C-9AE9-73FEEAF9236F}"/>
  <bookViews>
    <workbookView xWindow="19090" yWindow="-110" windowWidth="38620" windowHeight="21100" activeTab="6" xr2:uid="{93A1A613-8D2C-4668-B6DC-D46E06C62113}"/>
  </bookViews>
  <sheets>
    <sheet name="CO1" sheetId="4" r:id="rId1"/>
    <sheet name="CO2" sheetId="5" r:id="rId2"/>
    <sheet name="CO3" sheetId="6" r:id="rId3"/>
    <sheet name="CO4" sheetId="7" r:id="rId4"/>
    <sheet name="D28" sheetId="1" r:id="rId5"/>
    <sheet name="A24" sheetId="2" r:id="rId6"/>
    <sheet name="A25" sheetId="3" r:id="rId7"/>
  </sheets>
  <definedNames>
    <definedName name="_xlnm.Print_Titles" localSheetId="5">'A24'!$1:$1</definedName>
    <definedName name="_xlnm.Print_Titles" localSheetId="6">'A25'!$1:$1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3" l="1"/>
  <c r="M31" i="3" s="1"/>
  <c r="K31" i="3"/>
  <c r="L30" i="3"/>
  <c r="K30" i="3"/>
  <c r="L45" i="2"/>
  <c r="L46" i="2"/>
  <c r="K46" i="2"/>
  <c r="K45" i="2"/>
  <c r="M15" i="1"/>
  <c r="M14" i="1"/>
  <c r="L15" i="1"/>
  <c r="K15" i="1"/>
  <c r="K14" i="1"/>
  <c r="L14" i="1"/>
  <c r="M5" i="7"/>
  <c r="L5" i="7"/>
  <c r="K5" i="7"/>
  <c r="M6" i="6"/>
  <c r="L6" i="6"/>
  <c r="K6" i="6"/>
  <c r="M7" i="5"/>
  <c r="L7" i="5"/>
  <c r="K7" i="5"/>
  <c r="M9" i="4"/>
  <c r="L9" i="4"/>
  <c r="K9" i="4"/>
  <c r="F3" i="7"/>
  <c r="H3" i="7" s="1"/>
  <c r="I3" i="7" s="1"/>
  <c r="K3" i="7" s="1"/>
  <c r="M3" i="7" s="1"/>
  <c r="F2" i="7"/>
  <c r="H2" i="7" s="1"/>
  <c r="I2" i="7" s="1"/>
  <c r="K2" i="7" s="1"/>
  <c r="M2" i="7" s="1"/>
  <c r="F4" i="6"/>
  <c r="H4" i="6" s="1"/>
  <c r="I4" i="6" s="1"/>
  <c r="K4" i="6" s="1"/>
  <c r="M4" i="6" s="1"/>
  <c r="F3" i="6"/>
  <c r="H3" i="6" s="1"/>
  <c r="I3" i="6" s="1"/>
  <c r="K3" i="6" s="1"/>
  <c r="M3" i="6" s="1"/>
  <c r="F2" i="6"/>
  <c r="H2" i="6" s="1"/>
  <c r="I2" i="6" s="1"/>
  <c r="K2" i="6" s="1"/>
  <c r="M2" i="6" s="1"/>
  <c r="F5" i="5"/>
  <c r="H5" i="5" s="1"/>
  <c r="I5" i="5" s="1"/>
  <c r="K5" i="5" s="1"/>
  <c r="M5" i="5" s="1"/>
  <c r="F4" i="5"/>
  <c r="H4" i="5" s="1"/>
  <c r="F3" i="5"/>
  <c r="F2" i="5"/>
  <c r="H2" i="5" s="1"/>
  <c r="H3" i="5"/>
  <c r="M4" i="4"/>
  <c r="K4" i="4"/>
  <c r="F6" i="4"/>
  <c r="H6" i="4" s="1"/>
  <c r="F5" i="4"/>
  <c r="H5" i="4" s="1"/>
  <c r="F4" i="4"/>
  <c r="H4" i="4" s="1"/>
  <c r="F2" i="4"/>
  <c r="H2" i="4" s="1"/>
  <c r="F7" i="4"/>
  <c r="H7" i="4" s="1"/>
  <c r="F3" i="4"/>
  <c r="H3" i="4" s="1"/>
  <c r="I3" i="4" s="1"/>
  <c r="K3" i="4" s="1"/>
  <c r="M3" i="4" s="1"/>
  <c r="M6" i="2"/>
  <c r="M4" i="3"/>
  <c r="F3" i="3"/>
  <c r="H3" i="3" s="1"/>
  <c r="I3" i="3" s="1"/>
  <c r="F2" i="3"/>
  <c r="H2" i="3" s="1"/>
  <c r="I2" i="3" s="1"/>
  <c r="K2" i="3" s="1"/>
  <c r="M2" i="3" s="1"/>
  <c r="F27" i="3"/>
  <c r="H27" i="3" s="1"/>
  <c r="I27" i="3" s="1"/>
  <c r="K27" i="3" s="1"/>
  <c r="M27" i="3" s="1"/>
  <c r="F26" i="3"/>
  <c r="H26" i="3" s="1"/>
  <c r="I26" i="3" s="1"/>
  <c r="K26" i="3" s="1"/>
  <c r="M26" i="3" s="1"/>
  <c r="F25" i="3"/>
  <c r="H25" i="3" s="1"/>
  <c r="I25" i="3" s="1"/>
  <c r="K25" i="3" s="1"/>
  <c r="M25" i="3" s="1"/>
  <c r="F24" i="3"/>
  <c r="H24" i="3" s="1"/>
  <c r="I24" i="3" s="1"/>
  <c r="K24" i="3" s="1"/>
  <c r="M24" i="3" s="1"/>
  <c r="F23" i="3"/>
  <c r="H23" i="3" s="1"/>
  <c r="I23" i="3" s="1"/>
  <c r="K23" i="3" s="1"/>
  <c r="M23" i="3" s="1"/>
  <c r="F22" i="3"/>
  <c r="H22" i="3" s="1"/>
  <c r="I22" i="3" s="1"/>
  <c r="K22" i="3" s="1"/>
  <c r="M22" i="3" s="1"/>
  <c r="F21" i="3"/>
  <c r="H21" i="3" s="1"/>
  <c r="I21" i="3" s="1"/>
  <c r="K21" i="3" s="1"/>
  <c r="M21" i="3" s="1"/>
  <c r="F20" i="3"/>
  <c r="H20" i="3" s="1"/>
  <c r="I20" i="3" s="1"/>
  <c r="K20" i="3" s="1"/>
  <c r="M20" i="3" s="1"/>
  <c r="F19" i="3"/>
  <c r="H19" i="3" s="1"/>
  <c r="I19" i="3" s="1"/>
  <c r="K19" i="3" s="1"/>
  <c r="M19" i="3" s="1"/>
  <c r="F18" i="3"/>
  <c r="H18" i="3" s="1"/>
  <c r="I18" i="3" s="1"/>
  <c r="K18" i="3" s="1"/>
  <c r="M18" i="3" s="1"/>
  <c r="F17" i="3"/>
  <c r="H17" i="3" s="1"/>
  <c r="I17" i="3" s="1"/>
  <c r="K17" i="3" s="1"/>
  <c r="M17" i="3" s="1"/>
  <c r="F16" i="3"/>
  <c r="H16" i="3" s="1"/>
  <c r="I16" i="3" s="1"/>
  <c r="K16" i="3" s="1"/>
  <c r="M16" i="3" s="1"/>
  <c r="F15" i="3"/>
  <c r="H15" i="3" s="1"/>
  <c r="I15" i="3" s="1"/>
  <c r="K15" i="3" s="1"/>
  <c r="M15" i="3" s="1"/>
  <c r="F14" i="3"/>
  <c r="H14" i="3" s="1"/>
  <c r="I14" i="3" s="1"/>
  <c r="K14" i="3" s="1"/>
  <c r="M14" i="3" s="1"/>
  <c r="F13" i="3"/>
  <c r="H13" i="3" s="1"/>
  <c r="I13" i="3" s="1"/>
  <c r="K13" i="3" s="1"/>
  <c r="M13" i="3" s="1"/>
  <c r="F12" i="3"/>
  <c r="H12" i="3" s="1"/>
  <c r="I12" i="3" s="1"/>
  <c r="K12" i="3" s="1"/>
  <c r="M12" i="3" s="1"/>
  <c r="F11" i="3"/>
  <c r="H11" i="3" s="1"/>
  <c r="I11" i="3" s="1"/>
  <c r="K11" i="3" s="1"/>
  <c r="M11" i="3" s="1"/>
  <c r="F10" i="3"/>
  <c r="H10" i="3" s="1"/>
  <c r="I10" i="3" s="1"/>
  <c r="K10" i="3" s="1"/>
  <c r="M10" i="3" s="1"/>
  <c r="F9" i="3"/>
  <c r="H9" i="3" s="1"/>
  <c r="I9" i="3" s="1"/>
  <c r="K9" i="3" s="1"/>
  <c r="M9" i="3" s="1"/>
  <c r="F8" i="3"/>
  <c r="H8" i="3" s="1"/>
  <c r="I8" i="3" s="1"/>
  <c r="K8" i="3" s="1"/>
  <c r="M8" i="3" s="1"/>
  <c r="F7" i="3"/>
  <c r="H7" i="3" s="1"/>
  <c r="I7" i="3" s="1"/>
  <c r="K7" i="3" s="1"/>
  <c r="M7" i="3" s="1"/>
  <c r="F6" i="3"/>
  <c r="H6" i="3" s="1"/>
  <c r="I6" i="3" s="1"/>
  <c r="K6" i="3" s="1"/>
  <c r="M6" i="3" s="1"/>
  <c r="F5" i="3"/>
  <c r="H5" i="3" s="1"/>
  <c r="I5" i="3" s="1"/>
  <c r="K5" i="3" s="1"/>
  <c r="M5" i="3" s="1"/>
  <c r="F4" i="3"/>
  <c r="H4" i="3" s="1"/>
  <c r="I4" i="3" s="1"/>
  <c r="K4" i="3" s="1"/>
  <c r="F43" i="2"/>
  <c r="H43" i="2" s="1"/>
  <c r="I43" i="2" s="1"/>
  <c r="K43" i="2" s="1"/>
  <c r="M43" i="2" s="1"/>
  <c r="F42" i="2"/>
  <c r="H42" i="2" s="1"/>
  <c r="I42" i="2" s="1"/>
  <c r="K42" i="2" s="1"/>
  <c r="M42" i="2" s="1"/>
  <c r="F41" i="2"/>
  <c r="H41" i="2" s="1"/>
  <c r="I41" i="2" s="1"/>
  <c r="K41" i="2" s="1"/>
  <c r="M41" i="2" s="1"/>
  <c r="F40" i="2"/>
  <c r="H40" i="2" s="1"/>
  <c r="I40" i="2" s="1"/>
  <c r="K40" i="2" s="1"/>
  <c r="M40" i="2" s="1"/>
  <c r="F39" i="2"/>
  <c r="H39" i="2" s="1"/>
  <c r="I39" i="2" s="1"/>
  <c r="K39" i="2" s="1"/>
  <c r="M39" i="2" s="1"/>
  <c r="F38" i="2"/>
  <c r="H38" i="2" s="1"/>
  <c r="I38" i="2" s="1"/>
  <c r="K38" i="2" s="1"/>
  <c r="M38" i="2" s="1"/>
  <c r="H37" i="2"/>
  <c r="H36" i="2"/>
  <c r="H35" i="2"/>
  <c r="H34" i="2"/>
  <c r="H33" i="2"/>
  <c r="I33" i="2" s="1"/>
  <c r="K33" i="2" s="1"/>
  <c r="M33" i="2" s="1"/>
  <c r="H32" i="2"/>
  <c r="H31" i="2"/>
  <c r="I31" i="2" s="1"/>
  <c r="H30" i="2"/>
  <c r="H29" i="2"/>
  <c r="H28" i="2"/>
  <c r="I28" i="2" s="1"/>
  <c r="K28" i="2" s="1"/>
  <c r="M28" i="2" s="1"/>
  <c r="H27" i="2"/>
  <c r="I27" i="2" s="1"/>
  <c r="K27" i="2" s="1"/>
  <c r="M27" i="2" s="1"/>
  <c r="H26" i="2"/>
  <c r="I26" i="2" s="1"/>
  <c r="K26" i="2" s="1"/>
  <c r="M26" i="2" s="1"/>
  <c r="H25" i="2"/>
  <c r="I25" i="2" s="1"/>
  <c r="K25" i="2" s="1"/>
  <c r="M25" i="2" s="1"/>
  <c r="H24" i="2"/>
  <c r="I24" i="2" s="1"/>
  <c r="K24" i="2" s="1"/>
  <c r="M24" i="2" s="1"/>
  <c r="H23" i="2"/>
  <c r="H22" i="2"/>
  <c r="H21" i="2"/>
  <c r="H20" i="2"/>
  <c r="H19" i="2"/>
  <c r="H18" i="2"/>
  <c r="I18" i="2" s="1"/>
  <c r="K18" i="2" s="1"/>
  <c r="M18" i="2" s="1"/>
  <c r="H17" i="2"/>
  <c r="I17" i="2" s="1"/>
  <c r="K17" i="2" s="1"/>
  <c r="M17" i="2" s="1"/>
  <c r="H16" i="2"/>
  <c r="I16" i="2" s="1"/>
  <c r="K16" i="2" s="1"/>
  <c r="M16" i="2" s="1"/>
  <c r="H15" i="2"/>
  <c r="I15" i="2" s="1"/>
  <c r="K15" i="2" s="1"/>
  <c r="M15" i="2" s="1"/>
  <c r="H14" i="2"/>
  <c r="I14" i="2" s="1"/>
  <c r="K14" i="2" s="1"/>
  <c r="M14" i="2" s="1"/>
  <c r="H13" i="2"/>
  <c r="I13" i="2" s="1"/>
  <c r="K13" i="2" s="1"/>
  <c r="M13" i="2" s="1"/>
  <c r="H12" i="2"/>
  <c r="I12" i="2" s="1"/>
  <c r="K12" i="2" s="1"/>
  <c r="M12" i="2" s="1"/>
  <c r="H11" i="2"/>
  <c r="I11" i="2" s="1"/>
  <c r="K11" i="2" s="1"/>
  <c r="M11" i="2" s="1"/>
  <c r="H10" i="2"/>
  <c r="I10" i="2" s="1"/>
  <c r="K10" i="2" s="1"/>
  <c r="M10" i="2" s="1"/>
  <c r="H9" i="2"/>
  <c r="H8" i="2"/>
  <c r="H7" i="2"/>
  <c r="H6" i="2"/>
  <c r="H5" i="2"/>
  <c r="H4" i="2"/>
  <c r="H3" i="2"/>
  <c r="H2" i="2"/>
  <c r="F37" i="2"/>
  <c r="F35" i="2"/>
  <c r="F33" i="2"/>
  <c r="F30" i="2"/>
  <c r="F29" i="2"/>
  <c r="F27" i="2"/>
  <c r="F25" i="2"/>
  <c r="F23" i="2"/>
  <c r="F21" i="2"/>
  <c r="F19" i="2"/>
  <c r="F17" i="2"/>
  <c r="F15" i="2"/>
  <c r="F13" i="2"/>
  <c r="F11" i="2"/>
  <c r="F9" i="2"/>
  <c r="F7" i="2"/>
  <c r="F5" i="2"/>
  <c r="F4" i="2"/>
  <c r="F36" i="2"/>
  <c r="F34" i="2"/>
  <c r="F32" i="2"/>
  <c r="F31" i="2"/>
  <c r="F28" i="2"/>
  <c r="F26" i="2"/>
  <c r="F24" i="2"/>
  <c r="F22" i="2"/>
  <c r="F20" i="2"/>
  <c r="F18" i="2"/>
  <c r="F16" i="2"/>
  <c r="F14" i="2"/>
  <c r="F12" i="2"/>
  <c r="F10" i="2"/>
  <c r="F8" i="2"/>
  <c r="F6" i="2"/>
  <c r="F3" i="2"/>
  <c r="F2" i="2"/>
  <c r="H12" i="1"/>
  <c r="H11" i="1"/>
  <c r="H10" i="1"/>
  <c r="H9" i="1"/>
  <c r="H8" i="1"/>
  <c r="H7" i="1"/>
  <c r="I7" i="1" s="1"/>
  <c r="K7" i="1" s="1"/>
  <c r="M7" i="1" s="1"/>
  <c r="H6" i="1"/>
  <c r="H5" i="1"/>
  <c r="H4" i="1"/>
  <c r="H3" i="1"/>
  <c r="F12" i="1"/>
  <c r="F10" i="1"/>
  <c r="F8" i="1"/>
  <c r="F6" i="1"/>
  <c r="F5" i="1"/>
  <c r="F4" i="1"/>
  <c r="F11" i="1"/>
  <c r="F9" i="1"/>
  <c r="F7" i="1"/>
  <c r="F3" i="1"/>
  <c r="H2" i="1"/>
  <c r="F2" i="1"/>
  <c r="I37" i="2"/>
  <c r="K37" i="2" s="1"/>
  <c r="M37" i="2" s="1"/>
  <c r="I36" i="2"/>
  <c r="K36" i="2" s="1"/>
  <c r="M36" i="2" s="1"/>
  <c r="I35" i="2"/>
  <c r="K35" i="2" s="1"/>
  <c r="M35" i="2" s="1"/>
  <c r="I34" i="2"/>
  <c r="K34" i="2" s="1"/>
  <c r="M34" i="2" s="1"/>
  <c r="I23" i="2"/>
  <c r="K23" i="2" s="1"/>
  <c r="M23" i="2" s="1"/>
  <c r="I22" i="2"/>
  <c r="K22" i="2" s="1"/>
  <c r="M22" i="2" s="1"/>
  <c r="I11" i="1"/>
  <c r="K11" i="1" s="1"/>
  <c r="M11" i="1" s="1"/>
  <c r="I2" i="1"/>
  <c r="K2" i="1" s="1"/>
  <c r="M2" i="1" s="1"/>
  <c r="I21" i="2"/>
  <c r="K21" i="2" s="1"/>
  <c r="M21" i="2" s="1"/>
  <c r="I20" i="2"/>
  <c r="K20" i="2" s="1"/>
  <c r="M20" i="2" s="1"/>
  <c r="I19" i="2"/>
  <c r="K19" i="2" s="1"/>
  <c r="M19" i="2" s="1"/>
  <c r="I9" i="2"/>
  <c r="K9" i="2" s="1"/>
  <c r="M9" i="2" s="1"/>
  <c r="I8" i="2"/>
  <c r="K8" i="2" s="1"/>
  <c r="M8" i="2" s="1"/>
  <c r="I7" i="2"/>
  <c r="K7" i="2" s="1"/>
  <c r="M7" i="2" s="1"/>
  <c r="I6" i="2"/>
  <c r="K6" i="2" s="1"/>
  <c r="I12" i="1"/>
  <c r="K12" i="1" s="1"/>
  <c r="M12" i="1" s="1"/>
  <c r="I10" i="1"/>
  <c r="K10" i="1" s="1"/>
  <c r="M10" i="1" s="1"/>
  <c r="I9" i="1"/>
  <c r="K9" i="1" s="1"/>
  <c r="M9" i="1" s="1"/>
  <c r="I8" i="1"/>
  <c r="K8" i="1" s="1"/>
  <c r="M8" i="1" s="1"/>
  <c r="I4" i="1"/>
  <c r="K4" i="1" s="1"/>
  <c r="M4" i="1" s="1"/>
  <c r="M30" i="3" l="1"/>
  <c r="M45" i="2"/>
  <c r="M46" i="2"/>
  <c r="I2" i="5"/>
  <c r="K2" i="5" s="1"/>
  <c r="M2" i="5" s="1"/>
  <c r="I3" i="5"/>
  <c r="K3" i="5" s="1"/>
  <c r="M3" i="5" s="1"/>
  <c r="I4" i="4"/>
  <c r="I2" i="4"/>
  <c r="K2" i="4" s="1"/>
  <c r="M2" i="4" s="1"/>
  <c r="K3" i="3"/>
  <c r="M3" i="3" s="1"/>
  <c r="I29" i="2"/>
  <c r="K31" i="2"/>
  <c r="M31" i="2" s="1"/>
  <c r="K29" i="2"/>
  <c r="M29" i="2" s="1"/>
  <c r="I2" i="2"/>
  <c r="K2" i="2" s="1"/>
  <c r="M2" i="2" s="1"/>
  <c r="I4" i="2"/>
  <c r="K4" i="2" s="1"/>
  <c r="M4" i="2" s="1"/>
</calcChain>
</file>

<file path=xl/sharedStrings.xml><?xml version="1.0" encoding="utf-8"?>
<sst xmlns="http://schemas.openxmlformats.org/spreadsheetml/2006/main" count="231" uniqueCount="78">
  <si>
    <t>D28</t>
  </si>
  <si>
    <t>AUTOSTRADA</t>
  </si>
  <si>
    <t>TRATTA</t>
  </si>
  <si>
    <t>DAL KM</t>
  </si>
  <si>
    <t>AL KM</t>
  </si>
  <si>
    <t>DIREZIONE</t>
  </si>
  <si>
    <t>DESTRA</t>
  </si>
  <si>
    <t>NUMERO
CORSIE</t>
  </si>
  <si>
    <t>SINISTRA</t>
  </si>
  <si>
    <t>SVILUPPO KM
CORSIE</t>
  </si>
  <si>
    <t>ALLACCIAMENTO GRA (KM 0,000)
SVINCOLO VIA TOGLIATTI (KM 3,500)</t>
  </si>
  <si>
    <t>SVINCOLO VIA TOGLIATTI (KM 3,500)
SVINCOLO VIA FIORENTINI (KM 4,900)</t>
  </si>
  <si>
    <t>SVINCOLO VIA FIORENTINI (KM 4,900)
SVINCOLO PORTONACCIO (KM 6,500)</t>
  </si>
  <si>
    <t>A24</t>
  </si>
  <si>
    <t>SVINCOLO PORTONACCIO (KM 6,500)
ALLACCIAMENTO TANGENZIALE EST (KM 7,200)</t>
  </si>
  <si>
    <t>KM/GIORNO
CORSIE DISPONIBILI</t>
  </si>
  <si>
    <t>KM/ANNO
CORSIE
DISPONIBILI</t>
  </si>
  <si>
    <t>KM
CORSIE
OCCUPATE
2025</t>
  </si>
  <si>
    <t>%
CORSIE
OCCUPATE 2025
VS
CORSIE
DISPONIBILI</t>
  </si>
  <si>
    <t>TAGLIACOZZO (KM 61,250)
ALLACCIAMENTO A24/A25 (KM 71,400)</t>
  </si>
  <si>
    <t>ALLACCIAMENTO GRA (KM 0,000)
ROMA EST (KM 8,012)</t>
  </si>
  <si>
    <t>ROMA EST (KM 8,012)
TIVOLI (KM 12,420)</t>
  </si>
  <si>
    <t>TIVOLI (KM 12,420)
CASTEL MADAMA (KM 24,010)</t>
  </si>
  <si>
    <t>CASTEL MADAMA (KM 24,010)
VICOVARO MANDELA (KM 33,174)</t>
  </si>
  <si>
    <t>VICOVARO MANDELA (KM 33,174)
CARSOLI ORICOLA (KM 50,633)</t>
  </si>
  <si>
    <t>CARSOLI ORICOLA (KM 50,633)
TAGLIACOZZO (KM 61,250)</t>
  </si>
  <si>
    <t>ALLACCIAMENTO A24/A25 (KM 71,400)
VALLE DEL SALTO (KM 75,111)</t>
  </si>
  <si>
    <t>VALLE DEL SALTO (KM 75,111)
TORNIMPARTE (KM 84,839)</t>
  </si>
  <si>
    <t>TORNIMPARTE (KM 84,839)
L'AQUILA OVEST (KM 101,047)</t>
  </si>
  <si>
    <t>L'AQUILA OVEST (KM 101,047)
L'AQUILA EST (KM 106,773)</t>
  </si>
  <si>
    <t>L'AQUILA EST (KM 106,773)
ASSERGI (KM 116,828)</t>
  </si>
  <si>
    <t>ASSERGI (KM 116,828)
S.GABRIELE - COLLEDARA (KM 136,315)</t>
  </si>
  <si>
    <t>S.GABRIELE - COLLEDARA (KM 136,315)
TERAMO (KM 146,100)</t>
  </si>
  <si>
    <t>TERAMO (KM 146,100)
SVINCOLO BASCIANO (KM 148,600)</t>
  </si>
  <si>
    <t>SVINCOLO BASCIANO (KM 148,600)
SVINCOLO VAL VOMANO (KM 151,000)</t>
  </si>
  <si>
    <t>LUNGHEZZA
TRATTO</t>
  </si>
  <si>
    <t>SVINCOLO VAL VOMANO (KM 151,000)
TERAMO OVEST (KM 157,300)</t>
  </si>
  <si>
    <t>TERAMO OVEST (KM 157,300)
TERAMO EST (KM 158,400)</t>
  </si>
  <si>
    <t>TERAMO EST (KM 158,400)
ALLACCIAMENTO SGC x GIULIANOVA (KM 158,800)</t>
  </si>
  <si>
    <t>A25</t>
  </si>
  <si>
    <t>ALLACCIAMENTO A24/A25 (KM 71,400)
MAGLIANO DEI MARSI (KM 83,100)</t>
  </si>
  <si>
    <t>MAGLIANO DEI MARSI (KM 83,100)
AVEZZANO (KM 87,900)</t>
  </si>
  <si>
    <t>AVEZZANO (KM 87,900)
AIELLI CELANO (KM 101,200)</t>
  </si>
  <si>
    <t>AIELLI CELANO (KM 101,200)
PESCINA (KM 110,300)</t>
  </si>
  <si>
    <t>PESCINA (KM 110,300)
COCULLO (KM 121,600)</t>
  </si>
  <si>
    <t>COCULLO (KM 121,600)
PRATOLA PELIGNA SULMONA (KM 136,800)</t>
  </si>
  <si>
    <t>PRATOLA PELIGNA SULMONA (KM 136,800)
BUSSI POPOLI (KM 149,900)</t>
  </si>
  <si>
    <t>BUSSI POPOLI (KM 149,900)
TORRE DE'PASSERI-CASAURIA (KM 157,200)</t>
  </si>
  <si>
    <t>TORRE DE'PASSERI-CASAURIA (KM 157,200)
SCAFA ALANNO (KM 166,400)</t>
  </si>
  <si>
    <t>SCAFA ALANNO (KM 166,400)
MANOPPELLO (KM 170,887)</t>
  </si>
  <si>
    <t>MANOPPELLO (KM 170,887)
CHIETI - PESCARA (KM 177,500)</t>
  </si>
  <si>
    <t>CHIETI - PESCARA (KM 177,500)
PESCARA VILLANOVA (KM 185,400)</t>
  </si>
  <si>
    <t>PESCARA VILLANOVA (KM 185,400)
ALLACCIAMENTO A25/A14 (KM 186,400)</t>
  </si>
  <si>
    <t>CO1</t>
  </si>
  <si>
    <t>ALL.A24/CO1 (KM 7,100)
PONTE DI NONA (KM 4,500)</t>
  </si>
  <si>
    <t>PONTE DI NONA (KM 4,500)
SETTECAMINI (KM 2,500)</t>
  </si>
  <si>
    <t>SETTECAMINI (KM 2,500)
ALLACCIAMENTO CO1/GRA (KM 0,000)</t>
  </si>
  <si>
    <t>CO2</t>
  </si>
  <si>
    <t>ALLACCIAMENTO CO1/GRA (KM 0,000)
SETTECAMINI (KM 2,500)</t>
  </si>
  <si>
    <t>SETTECAMINI (KM 2,500)
PONTE DI NONA (KM 4,500)</t>
  </si>
  <si>
    <t>PONTE DI NONA (KM 4,500)
ALL.A24/CO1 (KM 7,100)</t>
  </si>
  <si>
    <t>CO3</t>
  </si>
  <si>
    <t>ALLACCIAMENTO CO1/GRA (KM 0,000)
SVINCOLO TOR CERVARA (KM 1,600)</t>
  </si>
  <si>
    <t>CO4</t>
  </si>
  <si>
    <t>SVINCOLO TOR CERVARA (KM 1,600)
BIVIO CO3/TPU (KM 3,000)</t>
  </si>
  <si>
    <t>BIVIO CO3/TPU (KM 3,000)
SVINCOLO VIA TOGLIATTI (KM 3,500)</t>
  </si>
  <si>
    <t>BIVIO CO4/TPU (KM 2,200)
SVINCOLO TOR CERVARA (KM 1,600)</t>
  </si>
  <si>
    <t>SVINCOLO TOR CERVARA (KM 1,600)
ALLACCIAMENTO CO4/GRA</t>
  </si>
  <si>
    <t>TOTALE CO1</t>
  </si>
  <si>
    <t>TOTALE CO2</t>
  </si>
  <si>
    <t>TOTALE CO3</t>
  </si>
  <si>
    <t>TOTALE CO4</t>
  </si>
  <si>
    <t>Totale D28 DX</t>
  </si>
  <si>
    <t>Totale D28 SX</t>
  </si>
  <si>
    <t>Totale A24 DX</t>
  </si>
  <si>
    <t>Totale A24 SX</t>
  </si>
  <si>
    <t>Totale A25 DX</t>
  </si>
  <si>
    <t>Totale A25 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</si>
</sst>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0%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uble">
        <color auto="1"/>
      </right>
      <top/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tted">
        <color auto="1"/>
      </bottom>
      <diagonal/>
    </border>
    <border>
      <left style="double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uble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1" fontId="2" fillId="0" borderId="3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164" fontId="2" fillId="0" borderId="41" xfId="0" applyNumberFormat="1" applyFont="1" applyBorder="1" applyAlignment="1">
      <alignment horizontal="center" vertical="center" wrapText="1"/>
    </xf>
    <xf numFmtId="164" fontId="0" fillId="0" borderId="51" xfId="0" applyNumberFormat="1" applyBorder="1" applyAlignment="1">
      <alignment horizontal="center" vertical="center"/>
    </xf>
    <xf numFmtId="164" fontId="0" fillId="0" borderId="52" xfId="0" applyNumberFormat="1" applyBorder="1" applyAlignment="1">
      <alignment horizontal="center" vertical="center"/>
    </xf>
    <xf numFmtId="164" fontId="0" fillId="0" borderId="53" xfId="0" applyNumberFormat="1" applyBorder="1" applyAlignment="1">
      <alignment horizontal="center" vertical="center"/>
    </xf>
    <xf numFmtId="164" fontId="0" fillId="0" borderId="54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164" fontId="0" fillId="0" borderId="55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165" fontId="0" fillId="0" borderId="55" xfId="0" applyNumberFormat="1" applyBorder="1" applyAlignment="1">
      <alignment horizontal="center" vertical="center"/>
    </xf>
    <xf numFmtId="10" fontId="0" fillId="0" borderId="46" xfId="0" applyNumberFormat="1" applyBorder="1" applyAlignment="1">
      <alignment horizontal="center" vertical="center"/>
    </xf>
    <xf numFmtId="10" fontId="0" fillId="0" borderId="55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1" fillId="0" borderId="49" xfId="0" applyNumberFormat="1" applyFont="1" applyBorder="1" applyAlignment="1">
      <alignment horizontal="center" vertical="center" wrapText="1"/>
    </xf>
    <xf numFmtId="10" fontId="1" fillId="0" borderId="49" xfId="0" quotePrefix="1" applyNumberFormat="1" applyFont="1" applyBorder="1" applyAlignment="1">
      <alignment horizontal="center" vertical="center" wrapText="1"/>
    </xf>
    <xf numFmtId="165" fontId="0" fillId="0" borderId="58" xfId="0" applyNumberForma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0" fontId="0" fillId="0" borderId="41" xfId="0" applyNumberFormat="1" applyBorder="1" applyAlignment="1">
      <alignment horizontal="center" vertical="center"/>
    </xf>
    <xf numFmtId="10" fontId="0" fillId="0" borderId="43" xfId="0" applyNumberFormat="1" applyBorder="1" applyAlignment="1">
      <alignment horizontal="center" vertical="center"/>
    </xf>
    <xf numFmtId="164" fontId="0" fillId="0" borderId="60" xfId="0" applyNumberFormat="1" applyBorder="1" applyAlignment="1">
      <alignment horizontal="center" vertical="center"/>
    </xf>
    <xf numFmtId="1" fontId="0" fillId="0" borderId="60" xfId="0" applyNumberFormat="1" applyBorder="1" applyAlignment="1">
      <alignment horizontal="center" vertical="center"/>
    </xf>
    <xf numFmtId="164" fontId="0" fillId="0" borderId="61" xfId="0" applyNumberFormat="1" applyBorder="1" applyAlignment="1">
      <alignment horizontal="center" vertical="center"/>
    </xf>
    <xf numFmtId="164" fontId="3" fillId="0" borderId="63" xfId="0" applyNumberFormat="1" applyFont="1" applyBorder="1" applyAlignment="1">
      <alignment horizontal="center" vertical="center"/>
    </xf>
    <xf numFmtId="164" fontId="3" fillId="0" borderId="64" xfId="0" applyNumberFormat="1" applyFont="1" applyBorder="1" applyAlignment="1">
      <alignment horizontal="center" vertical="center"/>
    </xf>
    <xf numFmtId="164" fontId="3" fillId="0" borderId="65" xfId="0" applyNumberFormat="1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164" fontId="3" fillId="0" borderId="68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164" fontId="3" fillId="0" borderId="34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69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4" fontId="0" fillId="0" borderId="70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164" fontId="3" fillId="0" borderId="71" xfId="0" applyNumberFormat="1" applyFont="1" applyBorder="1" applyAlignment="1">
      <alignment horizontal="center" vertical="center"/>
    </xf>
    <xf numFmtId="1" fontId="3" fillId="0" borderId="72" xfId="0" applyNumberFormat="1" applyFont="1" applyBorder="1" applyAlignment="1">
      <alignment horizontal="center" vertical="center"/>
    </xf>
    <xf numFmtId="164" fontId="0" fillId="0" borderId="73" xfId="0" applyNumberFormat="1" applyBorder="1" applyAlignment="1">
      <alignment horizontal="center" vertical="center"/>
    </xf>
    <xf numFmtId="165" fontId="0" fillId="0" borderId="49" xfId="0" applyNumberFormat="1" applyBorder="1" applyAlignment="1">
      <alignment horizontal="center" vertical="center"/>
    </xf>
    <xf numFmtId="10" fontId="0" fillId="0" borderId="49" xfId="0" applyNumberForma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10" fontId="0" fillId="0" borderId="41" xfId="0" applyNumberFormat="1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10" fontId="0" fillId="0" borderId="43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0" fillId="0" borderId="42" xfId="0" applyNumberFormat="1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164" fontId="0" fillId="0" borderId="56" xfId="0" applyNumberForma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0" fontId="0" fillId="0" borderId="56" xfId="0" applyNumberFormat="1" applyBorder="1" applyAlignment="1">
      <alignment horizontal="center" vertical="center"/>
    </xf>
    <xf numFmtId="10" fontId="0" fillId="0" borderId="55" xfId="0" applyNumberFormat="1" applyBorder="1" applyAlignment="1">
      <alignment horizontal="center" vertical="center"/>
    </xf>
    <xf numFmtId="10" fontId="0" fillId="0" borderId="46" xfId="0" applyNumberForma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165" fontId="0" fillId="0" borderId="56" xfId="0" applyNumberFormat="1" applyBorder="1" applyAlignment="1">
      <alignment horizontal="center" vertical="center"/>
    </xf>
    <xf numFmtId="165" fontId="0" fillId="0" borderId="55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5" fontId="0" fillId="0" borderId="58" xfId="0" applyNumberForma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0" fontId="0" fillId="0" borderId="59" xfId="0" applyNumberFormat="1" applyBorder="1" applyAlignment="1">
      <alignment horizontal="center" vertical="center"/>
    </xf>
    <xf numFmtId="165" fontId="0" fillId="0" borderId="59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2A71C-290A-48DF-A8A0-95DA1DC02747}">
  <sheetPr>
    <pageSetUpPr fitToPage="1"/>
  </sheetPr>
  <dimension ref="A1:M9"/>
  <sheetViews>
    <sheetView topLeftCell="B1" workbookViewId="0">
      <selection activeCell="I9" sqref="I9:M9"/>
    </sheetView>
  </sheetViews>
  <sheetFormatPr defaultRowHeight="14.5" x14ac:dyDescent="0.35"/>
  <cols>
    <col min="1" max="1" width="15.6328125" style="1" customWidth="1"/>
    <col min="2" max="2" width="32.453125" style="1" bestFit="1" customWidth="1"/>
    <col min="3" max="3" width="10.54296875" style="1" bestFit="1" customWidth="1"/>
    <col min="4" max="4" width="7.7265625" style="2" bestFit="1" customWidth="1"/>
    <col min="5" max="5" width="6.453125" style="2" bestFit="1" customWidth="1"/>
    <col min="6" max="6" width="11.6328125" style="2" bestFit="1" customWidth="1"/>
    <col min="7" max="7" width="8.90625" style="3" bestFit="1" customWidth="1"/>
    <col min="8" max="8" width="12.81640625" style="2" bestFit="1" customWidth="1"/>
    <col min="9" max="9" width="11.7265625" style="1" bestFit="1" customWidth="1"/>
    <col min="10" max="10" width="2.6328125" style="1" customWidth="1"/>
    <col min="11" max="11" width="11.08984375" style="66" bestFit="1" customWidth="1"/>
    <col min="12" max="12" width="10" style="66" bestFit="1" customWidth="1"/>
    <col min="13" max="13" width="14.453125" style="73" bestFit="1" customWidth="1"/>
    <col min="14" max="19" width="15.6328125" style="1" customWidth="1"/>
    <col min="20" max="16384" width="8.7265625" style="1"/>
  </cols>
  <sheetData>
    <row r="1" spans="1:13" ht="88" customHeight="1" thickTop="1" thickBot="1" x14ac:dyDescent="0.4">
      <c r="A1" s="40" t="s">
        <v>1</v>
      </c>
      <c r="B1" s="41" t="s">
        <v>2</v>
      </c>
      <c r="C1" s="34" t="s">
        <v>5</v>
      </c>
      <c r="D1" s="9" t="s">
        <v>3</v>
      </c>
      <c r="E1" s="9" t="s">
        <v>4</v>
      </c>
      <c r="F1" s="89" t="s">
        <v>35</v>
      </c>
      <c r="G1" s="43" t="s">
        <v>7</v>
      </c>
      <c r="H1" s="59" t="s">
        <v>9</v>
      </c>
      <c r="I1" s="58" t="s">
        <v>15</v>
      </c>
      <c r="K1" s="74" t="s">
        <v>16</v>
      </c>
      <c r="L1" s="74" t="s">
        <v>17</v>
      </c>
      <c r="M1" s="75" t="s">
        <v>18</v>
      </c>
    </row>
    <row r="2" spans="1:13" ht="30" customHeight="1" thickTop="1" thickBot="1" x14ac:dyDescent="0.4">
      <c r="A2" s="109" t="s">
        <v>53</v>
      </c>
      <c r="B2" s="90" t="s">
        <v>54</v>
      </c>
      <c r="C2" s="91" t="s">
        <v>8</v>
      </c>
      <c r="D2" s="92">
        <v>7.1</v>
      </c>
      <c r="E2" s="92">
        <v>4.5</v>
      </c>
      <c r="F2" s="93">
        <f t="shared" ref="F2:F7" si="0">+D2-E2</f>
        <v>2.5999999999999996</v>
      </c>
      <c r="G2" s="94">
        <v>2</v>
      </c>
      <c r="H2" s="95">
        <f>+F2*G2</f>
        <v>5.1999999999999993</v>
      </c>
      <c r="I2" s="95">
        <f>SUM(H2:H2)</f>
        <v>5.1999999999999993</v>
      </c>
      <c r="K2" s="67">
        <f>+I2*365</f>
        <v>1897.9999999999998</v>
      </c>
      <c r="L2" s="67">
        <v>13.87</v>
      </c>
      <c r="M2" s="78">
        <f>+L2/K2</f>
        <v>7.3076923076923084E-3</v>
      </c>
    </row>
    <row r="3" spans="1:13" ht="30" customHeight="1" thickTop="1" thickBot="1" x14ac:dyDescent="0.4">
      <c r="A3" s="110"/>
      <c r="B3" s="90" t="s">
        <v>55</v>
      </c>
      <c r="C3" s="91" t="s">
        <v>8</v>
      </c>
      <c r="D3" s="92">
        <v>4.5</v>
      </c>
      <c r="E3" s="92">
        <v>2.5</v>
      </c>
      <c r="F3" s="93">
        <f t="shared" si="0"/>
        <v>2</v>
      </c>
      <c r="G3" s="94">
        <v>3</v>
      </c>
      <c r="H3" s="95">
        <f t="shared" ref="H3" si="1">+F3*G3</f>
        <v>6</v>
      </c>
      <c r="I3" s="95">
        <f>SUM(H3)</f>
        <v>6</v>
      </c>
      <c r="K3" s="70">
        <f t="shared" ref="K3" si="2">+I3*365</f>
        <v>2190</v>
      </c>
      <c r="L3" s="70">
        <v>1.81</v>
      </c>
      <c r="M3" s="72">
        <f t="shared" ref="M3:M4" si="3">+L3/K3</f>
        <v>8.2648401826484021E-4</v>
      </c>
    </row>
    <row r="4" spans="1:13" ht="30" customHeight="1" thickTop="1" x14ac:dyDescent="0.35">
      <c r="A4" s="110"/>
      <c r="B4" s="112" t="s">
        <v>56</v>
      </c>
      <c r="C4" s="115" t="s">
        <v>8</v>
      </c>
      <c r="D4" s="44">
        <v>2.5</v>
      </c>
      <c r="E4" s="44">
        <v>2</v>
      </c>
      <c r="F4" s="83">
        <f t="shared" si="0"/>
        <v>0.5</v>
      </c>
      <c r="G4" s="45">
        <v>2</v>
      </c>
      <c r="H4" s="60">
        <f>+G4*F4</f>
        <v>1</v>
      </c>
      <c r="I4" s="118">
        <f>SUM(H4:H7)</f>
        <v>5.05</v>
      </c>
      <c r="K4" s="124">
        <f>+I4*365</f>
        <v>1843.25</v>
      </c>
      <c r="L4" s="124">
        <v>7.71</v>
      </c>
      <c r="M4" s="121">
        <f t="shared" si="3"/>
        <v>4.1828292418282925E-3</v>
      </c>
    </row>
    <row r="5" spans="1:13" ht="30" customHeight="1" x14ac:dyDescent="0.35">
      <c r="A5" s="110"/>
      <c r="B5" s="113"/>
      <c r="C5" s="116"/>
      <c r="D5" s="50">
        <v>2</v>
      </c>
      <c r="E5" s="50">
        <v>1.4</v>
      </c>
      <c r="F5" s="86">
        <f t="shared" si="0"/>
        <v>0.60000000000000009</v>
      </c>
      <c r="G5" s="51">
        <v>1</v>
      </c>
      <c r="H5" s="63">
        <f t="shared" ref="H5:H7" si="4">+G5*F5</f>
        <v>0.60000000000000009</v>
      </c>
      <c r="I5" s="119"/>
      <c r="K5" s="125"/>
      <c r="L5" s="125"/>
      <c r="M5" s="122"/>
    </row>
    <row r="6" spans="1:13" ht="30" customHeight="1" x14ac:dyDescent="0.35">
      <c r="A6" s="110"/>
      <c r="B6" s="113"/>
      <c r="C6" s="116"/>
      <c r="D6" s="101">
        <v>1.4</v>
      </c>
      <c r="E6" s="101">
        <v>0.65</v>
      </c>
      <c r="F6" s="102">
        <f t="shared" si="0"/>
        <v>0.74999999999999989</v>
      </c>
      <c r="G6" s="103">
        <v>2</v>
      </c>
      <c r="H6" s="104">
        <f t="shared" ref="H6" si="5">+G6*F6</f>
        <v>1.4999999999999998</v>
      </c>
      <c r="I6" s="119"/>
      <c r="K6" s="125"/>
      <c r="L6" s="125"/>
      <c r="M6" s="122"/>
    </row>
    <row r="7" spans="1:13" ht="30" customHeight="1" thickBot="1" x14ac:dyDescent="0.4">
      <c r="A7" s="111"/>
      <c r="B7" s="114"/>
      <c r="C7" s="117"/>
      <c r="D7" s="96">
        <v>0.65</v>
      </c>
      <c r="E7" s="96">
        <v>0</v>
      </c>
      <c r="F7" s="97">
        <f t="shared" si="0"/>
        <v>0.65</v>
      </c>
      <c r="G7" s="98">
        <v>3</v>
      </c>
      <c r="H7" s="99">
        <f t="shared" si="4"/>
        <v>1.9500000000000002</v>
      </c>
      <c r="I7" s="120"/>
      <c r="K7" s="126"/>
      <c r="L7" s="126"/>
      <c r="M7" s="123"/>
    </row>
    <row r="8" spans="1:13" ht="15" thickTop="1" x14ac:dyDescent="0.35"/>
    <row r="9" spans="1:13" x14ac:dyDescent="0.35">
      <c r="I9" s="4" t="s">
        <v>68</v>
      </c>
      <c r="J9" s="4"/>
      <c r="K9" s="107">
        <f>SUM(K2:K7)</f>
        <v>5931.25</v>
      </c>
      <c r="L9" s="107">
        <f t="shared" ref="L9" si="6">SUM(L2:L7)</f>
        <v>23.39</v>
      </c>
      <c r="M9" s="108">
        <f>+L9/K9</f>
        <v>3.943519494204426E-3</v>
      </c>
    </row>
  </sheetData>
  <mergeCells count="7">
    <mergeCell ref="A2:A7"/>
    <mergeCell ref="B4:B7"/>
    <mergeCell ref="C4:C7"/>
    <mergeCell ref="I4:I7"/>
    <mergeCell ref="M4:M7"/>
    <mergeCell ref="L4:L7"/>
    <mergeCell ref="K4:K7"/>
  </mergeCells>
  <pageMargins left="0.11811023622047245" right="0.11811023622047245" top="0.15748031496062992" bottom="0.15748031496062992" header="0.31496062992125984" footer="0.31496062992125984"/>
  <pageSetup paperSize="9" scale="68" orientation="portrait" r:id="rId1"/>
  <headerFooter>
    <oddHeader>&amp;C&amp;"Aptos"&amp;10&amp;K000000 Generale - Modificabile&amp;1#_x000D_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6557-0018-4548-B441-D1DFD0FFD3EF}">
  <sheetPr>
    <pageSetUpPr fitToPage="1"/>
  </sheetPr>
  <dimension ref="A1:M7"/>
  <sheetViews>
    <sheetView workbookViewId="0">
      <selection activeCell="I7" sqref="I7:M7"/>
    </sheetView>
  </sheetViews>
  <sheetFormatPr defaultRowHeight="14.5" x14ac:dyDescent="0.35"/>
  <cols>
    <col min="1" max="1" width="12.6328125" style="1" bestFit="1" customWidth="1"/>
    <col min="2" max="2" width="32.453125" style="1" bestFit="1" customWidth="1"/>
    <col min="3" max="3" width="10.54296875" style="1" bestFit="1" customWidth="1"/>
    <col min="4" max="4" width="7.7265625" style="2" bestFit="1" customWidth="1"/>
    <col min="5" max="5" width="6.453125" style="2" bestFit="1" customWidth="1"/>
    <col min="6" max="6" width="11.6328125" style="2" bestFit="1" customWidth="1"/>
    <col min="7" max="7" width="8.90625" style="3" bestFit="1" customWidth="1"/>
    <col min="8" max="8" width="12.81640625" style="2" bestFit="1" customWidth="1"/>
    <col min="9" max="9" width="11.7265625" style="1" bestFit="1" customWidth="1"/>
    <col min="10" max="10" width="2.6328125" style="1" customWidth="1"/>
    <col min="11" max="11" width="11.08984375" style="66" bestFit="1" customWidth="1"/>
    <col min="12" max="12" width="10" style="66" bestFit="1" customWidth="1"/>
    <col min="13" max="13" width="14.453125" style="73" bestFit="1" customWidth="1"/>
    <col min="14" max="19" width="15.6328125" style="1" customWidth="1"/>
    <col min="20" max="16384" width="8.7265625" style="1"/>
  </cols>
  <sheetData>
    <row r="1" spans="1:13" ht="88" thickTop="1" thickBot="1" x14ac:dyDescent="0.4">
      <c r="A1" s="40" t="s">
        <v>1</v>
      </c>
      <c r="B1" s="41" t="s">
        <v>2</v>
      </c>
      <c r="C1" s="34" t="s">
        <v>5</v>
      </c>
      <c r="D1" s="9" t="s">
        <v>3</v>
      </c>
      <c r="E1" s="9" t="s">
        <v>4</v>
      </c>
      <c r="F1" s="89" t="s">
        <v>35</v>
      </c>
      <c r="G1" s="43" t="s">
        <v>7</v>
      </c>
      <c r="H1" s="59" t="s">
        <v>9</v>
      </c>
      <c r="I1" s="58" t="s">
        <v>15</v>
      </c>
      <c r="K1" s="74" t="s">
        <v>16</v>
      </c>
      <c r="L1" s="74" t="s">
        <v>17</v>
      </c>
      <c r="M1" s="75" t="s">
        <v>18</v>
      </c>
    </row>
    <row r="2" spans="1:13" ht="30" customHeight="1" thickTop="1" thickBot="1" x14ac:dyDescent="0.4">
      <c r="A2" s="109" t="s">
        <v>57</v>
      </c>
      <c r="B2" s="90" t="s">
        <v>58</v>
      </c>
      <c r="C2" s="91" t="s">
        <v>6</v>
      </c>
      <c r="D2" s="92">
        <v>0</v>
      </c>
      <c r="E2" s="92">
        <v>2.5</v>
      </c>
      <c r="F2" s="93">
        <f>+E2-D2</f>
        <v>2.5</v>
      </c>
      <c r="G2" s="94">
        <v>2</v>
      </c>
      <c r="H2" s="95">
        <f>+F2*G2</f>
        <v>5</v>
      </c>
      <c r="I2" s="95">
        <f>SUM(H2)</f>
        <v>5</v>
      </c>
      <c r="K2" s="67">
        <f>+I2*365</f>
        <v>1825</v>
      </c>
      <c r="L2" s="67">
        <v>11</v>
      </c>
      <c r="M2" s="78">
        <f>+L2/K2</f>
        <v>6.0273972602739728E-3</v>
      </c>
    </row>
    <row r="3" spans="1:13" ht="30" customHeight="1" thickTop="1" x14ac:dyDescent="0.35">
      <c r="A3" s="110"/>
      <c r="B3" s="127" t="s">
        <v>59</v>
      </c>
      <c r="C3" s="129" t="s">
        <v>6</v>
      </c>
      <c r="D3" s="44">
        <v>2.5</v>
      </c>
      <c r="E3" s="44">
        <v>2.7</v>
      </c>
      <c r="F3" s="83">
        <f t="shared" ref="F3:F5" si="0">+E3-D3</f>
        <v>0.20000000000000018</v>
      </c>
      <c r="G3" s="45">
        <v>2</v>
      </c>
      <c r="H3" s="60">
        <f t="shared" ref="H3" si="1">+F3*G3</f>
        <v>0.40000000000000036</v>
      </c>
      <c r="I3" s="118">
        <f>SUM(H3:H4)</f>
        <v>5.8</v>
      </c>
      <c r="K3" s="124">
        <f t="shared" ref="K3" si="2">+I3*365</f>
        <v>2117</v>
      </c>
      <c r="L3" s="124">
        <v>21.13</v>
      </c>
      <c r="M3" s="121">
        <f t="shared" ref="M3" si="3">+L3/K3</f>
        <v>9.9811053377420866E-3</v>
      </c>
    </row>
    <row r="4" spans="1:13" ht="30" customHeight="1" thickBot="1" x14ac:dyDescent="0.4">
      <c r="A4" s="110"/>
      <c r="B4" s="128"/>
      <c r="C4" s="130"/>
      <c r="D4" s="96">
        <v>2.7</v>
      </c>
      <c r="E4" s="96">
        <v>4.5</v>
      </c>
      <c r="F4" s="97">
        <f t="shared" si="0"/>
        <v>1.7999999999999998</v>
      </c>
      <c r="G4" s="98">
        <v>3</v>
      </c>
      <c r="H4" s="99">
        <f>+G4*F4</f>
        <v>5.3999999999999995</v>
      </c>
      <c r="I4" s="120"/>
      <c r="K4" s="126"/>
      <c r="L4" s="126"/>
      <c r="M4" s="123"/>
    </row>
    <row r="5" spans="1:13" ht="30" customHeight="1" thickTop="1" thickBot="1" x14ac:dyDescent="0.4">
      <c r="A5" s="111"/>
      <c r="B5" s="42" t="s">
        <v>60</v>
      </c>
      <c r="C5" s="55" t="s">
        <v>6</v>
      </c>
      <c r="D5" s="56">
        <v>4.5</v>
      </c>
      <c r="E5" s="56">
        <v>7.1</v>
      </c>
      <c r="F5" s="88">
        <f t="shared" si="0"/>
        <v>2.5999999999999996</v>
      </c>
      <c r="G5" s="57">
        <v>2</v>
      </c>
      <c r="H5" s="100">
        <f t="shared" ref="H5" si="4">+G5*F5</f>
        <v>5.1999999999999993</v>
      </c>
      <c r="I5" s="100">
        <f>+H5</f>
        <v>5.1999999999999993</v>
      </c>
      <c r="K5" s="68">
        <f t="shared" ref="K5" si="5">+I5*365</f>
        <v>1897.9999999999998</v>
      </c>
      <c r="L5" s="68">
        <v>36.64</v>
      </c>
      <c r="M5" s="79">
        <f t="shared" ref="M5" si="6">+L5/K5</f>
        <v>1.9304531085353006E-2</v>
      </c>
    </row>
    <row r="6" spans="1:13" ht="15" thickTop="1" x14ac:dyDescent="0.35"/>
    <row r="7" spans="1:13" x14ac:dyDescent="0.35">
      <c r="I7" s="4" t="s">
        <v>69</v>
      </c>
      <c r="J7" s="4"/>
      <c r="K7" s="107">
        <f>SUM(K2:K5)</f>
        <v>5840</v>
      </c>
      <c r="L7" s="107">
        <f>SUM(L2:L5)</f>
        <v>68.77</v>
      </c>
      <c r="M7" s="108">
        <f>+L7/K7</f>
        <v>1.1775684931506849E-2</v>
      </c>
    </row>
  </sheetData>
  <mergeCells count="7">
    <mergeCell ref="A2:A5"/>
    <mergeCell ref="B3:B4"/>
    <mergeCell ref="C3:C4"/>
    <mergeCell ref="I3:I4"/>
    <mergeCell ref="M3:M4"/>
    <mergeCell ref="L3:L4"/>
    <mergeCell ref="K3:K4"/>
  </mergeCells>
  <pageMargins left="0.11811023622047245" right="0.11811023622047245" top="0.15748031496062992" bottom="0.15748031496062992" header="0.31496062992125984" footer="0.31496062992125984"/>
  <pageSetup paperSize="9" scale="68" orientation="portrait" r:id="rId1"/>
  <headerFooter>
    <oddHeader>&amp;C&amp;"Aptos"&amp;10&amp;K000000 Generale - Modificabile&amp;1#_x000D_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D578-36A9-4C04-9C04-28B89BBE1494}">
  <sheetPr>
    <pageSetUpPr fitToPage="1"/>
  </sheetPr>
  <dimension ref="A1:M6"/>
  <sheetViews>
    <sheetView workbookViewId="0">
      <selection activeCell="I6" sqref="I6"/>
    </sheetView>
  </sheetViews>
  <sheetFormatPr defaultRowHeight="14.5" x14ac:dyDescent="0.35"/>
  <cols>
    <col min="1" max="1" width="12.6328125" style="1" bestFit="1" customWidth="1"/>
    <col min="2" max="2" width="32.453125" style="1" bestFit="1" customWidth="1"/>
    <col min="3" max="3" width="10.54296875" style="1" bestFit="1" customWidth="1"/>
    <col min="4" max="4" width="7.7265625" style="2" bestFit="1" customWidth="1"/>
    <col min="5" max="5" width="6.453125" style="2" bestFit="1" customWidth="1"/>
    <col min="6" max="6" width="11.6328125" style="2" bestFit="1" customWidth="1"/>
    <col min="7" max="7" width="8.90625" style="3" bestFit="1" customWidth="1"/>
    <col min="8" max="8" width="12.81640625" style="2" bestFit="1" customWidth="1"/>
    <col min="9" max="9" width="11.7265625" style="1" bestFit="1" customWidth="1"/>
    <col min="10" max="10" width="2.6328125" style="1" customWidth="1"/>
    <col min="11" max="11" width="11.08984375" style="66" bestFit="1" customWidth="1"/>
    <col min="12" max="12" width="10" style="66" bestFit="1" customWidth="1"/>
    <col min="13" max="13" width="14.453125" style="73" bestFit="1" customWidth="1"/>
    <col min="14" max="19" width="15.6328125" style="1" customWidth="1"/>
    <col min="20" max="16384" width="8.7265625" style="1"/>
  </cols>
  <sheetData>
    <row r="1" spans="1:13" ht="88" thickTop="1" thickBot="1" x14ac:dyDescent="0.4">
      <c r="A1" s="40" t="s">
        <v>1</v>
      </c>
      <c r="B1" s="41" t="s">
        <v>2</v>
      </c>
      <c r="C1" s="34" t="s">
        <v>5</v>
      </c>
      <c r="D1" s="9" t="s">
        <v>3</v>
      </c>
      <c r="E1" s="9" t="s">
        <v>4</v>
      </c>
      <c r="F1" s="89" t="s">
        <v>35</v>
      </c>
      <c r="G1" s="43" t="s">
        <v>7</v>
      </c>
      <c r="H1" s="59" t="s">
        <v>9</v>
      </c>
      <c r="I1" s="58" t="s">
        <v>15</v>
      </c>
      <c r="K1" s="74" t="s">
        <v>16</v>
      </c>
      <c r="L1" s="74" t="s">
        <v>17</v>
      </c>
      <c r="M1" s="75" t="s">
        <v>18</v>
      </c>
    </row>
    <row r="2" spans="1:13" ht="30" customHeight="1" thickTop="1" thickBot="1" x14ac:dyDescent="0.4">
      <c r="A2" s="109" t="s">
        <v>61</v>
      </c>
      <c r="B2" s="90" t="s">
        <v>62</v>
      </c>
      <c r="C2" s="91" t="s">
        <v>6</v>
      </c>
      <c r="D2" s="92">
        <v>0</v>
      </c>
      <c r="E2" s="92">
        <v>1.6</v>
      </c>
      <c r="F2" s="93">
        <f>+E2-D2</f>
        <v>1.6</v>
      </c>
      <c r="G2" s="94">
        <v>2</v>
      </c>
      <c r="H2" s="95">
        <f>+F2*G2</f>
        <v>3.2</v>
      </c>
      <c r="I2" s="95">
        <f>SUM(H2)</f>
        <v>3.2</v>
      </c>
      <c r="K2" s="67">
        <f>+I2*365</f>
        <v>1168</v>
      </c>
      <c r="L2" s="67">
        <v>1.45</v>
      </c>
      <c r="M2" s="78">
        <f>+L2/K2</f>
        <v>1.2414383561643834E-3</v>
      </c>
    </row>
    <row r="3" spans="1:13" ht="30" customHeight="1" thickTop="1" thickBot="1" x14ac:dyDescent="0.4">
      <c r="A3" s="110"/>
      <c r="B3" s="90" t="s">
        <v>64</v>
      </c>
      <c r="C3" s="91" t="s">
        <v>6</v>
      </c>
      <c r="D3" s="92">
        <v>1.6</v>
      </c>
      <c r="E3" s="92">
        <v>3</v>
      </c>
      <c r="F3" s="93">
        <f t="shared" ref="F3:F4" si="0">+E3-D3</f>
        <v>1.4</v>
      </c>
      <c r="G3" s="94">
        <v>2</v>
      </c>
      <c r="H3" s="95">
        <f t="shared" ref="H3" si="1">+F3*G3</f>
        <v>2.8</v>
      </c>
      <c r="I3" s="95">
        <f>SUM(H3:H3)</f>
        <v>2.8</v>
      </c>
      <c r="K3" s="105">
        <f t="shared" ref="K3" si="2">+I3*365</f>
        <v>1021.9999999999999</v>
      </c>
      <c r="L3" s="105">
        <v>1.19</v>
      </c>
      <c r="M3" s="106">
        <f t="shared" ref="M3" si="3">+L3/K3</f>
        <v>1.1643835616438358E-3</v>
      </c>
    </row>
    <row r="4" spans="1:13" ht="30" customHeight="1" thickTop="1" thickBot="1" x14ac:dyDescent="0.4">
      <c r="A4" s="111"/>
      <c r="B4" s="90" t="s">
        <v>65</v>
      </c>
      <c r="C4" s="91" t="s">
        <v>6</v>
      </c>
      <c r="D4" s="92">
        <v>3</v>
      </c>
      <c r="E4" s="92">
        <v>3.5</v>
      </c>
      <c r="F4" s="93">
        <f t="shared" si="0"/>
        <v>0.5</v>
      </c>
      <c r="G4" s="94">
        <v>1</v>
      </c>
      <c r="H4" s="95">
        <f t="shared" ref="H4" si="4">+G4*F4</f>
        <v>0.5</v>
      </c>
      <c r="I4" s="95">
        <f>+H4</f>
        <v>0.5</v>
      </c>
      <c r="K4" s="105">
        <f t="shared" ref="K4" si="5">+I4*365</f>
        <v>182.5</v>
      </c>
      <c r="L4" s="105">
        <v>0</v>
      </c>
      <c r="M4" s="106">
        <f t="shared" ref="M4" si="6">+L4/K4</f>
        <v>0</v>
      </c>
    </row>
    <row r="5" spans="1:13" ht="15" thickTop="1" x14ac:dyDescent="0.35"/>
    <row r="6" spans="1:13" x14ac:dyDescent="0.35">
      <c r="I6" s="4" t="s">
        <v>70</v>
      </c>
      <c r="J6" s="4"/>
      <c r="K6" s="107">
        <f>SUM(K2:K4)</f>
        <v>2372.5</v>
      </c>
      <c r="L6" s="107">
        <f>SUM(L2:L4)</f>
        <v>2.6399999999999997</v>
      </c>
      <c r="M6" s="108">
        <f>+L6/K6</f>
        <v>1.1127502634351949E-3</v>
      </c>
    </row>
  </sheetData>
  <mergeCells count="1">
    <mergeCell ref="A2:A4"/>
  </mergeCells>
  <pageMargins left="0.11811023622047245" right="0.11811023622047245" top="0.15748031496062992" bottom="0.15748031496062992" header="0.31496062992125984" footer="0.31496062992125984"/>
  <pageSetup paperSize="9" scale="68" orientation="portrait" r:id="rId1"/>
  <headerFooter>
    <oddHeader>&amp;C&amp;"Aptos"&amp;10&amp;K000000 Generale - Modificabile&amp;1#_x000D_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F3C8B-771D-46B2-8D92-E3ADD9EB824A}">
  <sheetPr>
    <pageSetUpPr fitToPage="1"/>
  </sheetPr>
  <dimension ref="A1:M5"/>
  <sheetViews>
    <sheetView workbookViewId="0">
      <selection activeCell="I5" sqref="I5"/>
    </sheetView>
  </sheetViews>
  <sheetFormatPr defaultRowHeight="14.5" x14ac:dyDescent="0.35"/>
  <cols>
    <col min="1" max="1" width="12.6328125" style="1" bestFit="1" customWidth="1"/>
    <col min="2" max="2" width="30.81640625" style="1" bestFit="1" customWidth="1"/>
    <col min="3" max="3" width="10.54296875" style="1" bestFit="1" customWidth="1"/>
    <col min="4" max="4" width="7.7265625" style="2" bestFit="1" customWidth="1"/>
    <col min="5" max="5" width="6.453125" style="2" bestFit="1" customWidth="1"/>
    <col min="6" max="6" width="11.6328125" style="2" bestFit="1" customWidth="1"/>
    <col min="7" max="7" width="8.90625" style="3" bestFit="1" customWidth="1"/>
    <col min="8" max="8" width="12.81640625" style="2" bestFit="1" customWidth="1"/>
    <col min="9" max="9" width="11.7265625" style="1" bestFit="1" customWidth="1"/>
    <col min="10" max="10" width="2.6328125" style="1" customWidth="1"/>
    <col min="11" max="11" width="11.08984375" style="66" bestFit="1" customWidth="1"/>
    <col min="12" max="12" width="10" style="66" bestFit="1" customWidth="1"/>
    <col min="13" max="13" width="14.453125" style="73" bestFit="1" customWidth="1"/>
    <col min="14" max="19" width="15.6328125" style="1" customWidth="1"/>
    <col min="20" max="16384" width="8.7265625" style="1"/>
  </cols>
  <sheetData>
    <row r="1" spans="1:13" ht="88" thickTop="1" thickBot="1" x14ac:dyDescent="0.4">
      <c r="A1" s="40" t="s">
        <v>1</v>
      </c>
      <c r="B1" s="41" t="s">
        <v>2</v>
      </c>
      <c r="C1" s="34" t="s">
        <v>5</v>
      </c>
      <c r="D1" s="9" t="s">
        <v>3</v>
      </c>
      <c r="E1" s="9" t="s">
        <v>4</v>
      </c>
      <c r="F1" s="89" t="s">
        <v>35</v>
      </c>
      <c r="G1" s="43" t="s">
        <v>7</v>
      </c>
      <c r="H1" s="59" t="s">
        <v>9</v>
      </c>
      <c r="I1" s="58" t="s">
        <v>15</v>
      </c>
      <c r="K1" s="74" t="s">
        <v>16</v>
      </c>
      <c r="L1" s="74" t="s">
        <v>17</v>
      </c>
      <c r="M1" s="75" t="s">
        <v>18</v>
      </c>
    </row>
    <row r="2" spans="1:13" ht="30" customHeight="1" thickTop="1" thickBot="1" x14ac:dyDescent="0.4">
      <c r="A2" s="109" t="s">
        <v>63</v>
      </c>
      <c r="B2" s="90" t="s">
        <v>66</v>
      </c>
      <c r="C2" s="91" t="s">
        <v>8</v>
      </c>
      <c r="D2" s="92">
        <v>2.2000000000000002</v>
      </c>
      <c r="E2" s="92">
        <v>1.6</v>
      </c>
      <c r="F2" s="93">
        <f>+D2-E2</f>
        <v>0.60000000000000009</v>
      </c>
      <c r="G2" s="94">
        <v>2</v>
      </c>
      <c r="H2" s="95">
        <f>+F2*G2</f>
        <v>1.2000000000000002</v>
      </c>
      <c r="I2" s="95">
        <f>SUM(H2:H2)</f>
        <v>1.2000000000000002</v>
      </c>
      <c r="K2" s="67">
        <f>+I2*365</f>
        <v>438.00000000000006</v>
      </c>
      <c r="L2" s="67">
        <v>1.9</v>
      </c>
      <c r="M2" s="78">
        <f>+L2/K2</f>
        <v>4.3378995433789947E-3</v>
      </c>
    </row>
    <row r="3" spans="1:13" ht="30" customHeight="1" thickTop="1" thickBot="1" x14ac:dyDescent="0.4">
      <c r="A3" s="111"/>
      <c r="B3" s="90" t="s">
        <v>67</v>
      </c>
      <c r="C3" s="91" t="s">
        <v>8</v>
      </c>
      <c r="D3" s="92">
        <v>1.6</v>
      </c>
      <c r="E3" s="92">
        <v>0</v>
      </c>
      <c r="F3" s="93">
        <f>+D3-E3</f>
        <v>1.6</v>
      </c>
      <c r="G3" s="94">
        <v>2</v>
      </c>
      <c r="H3" s="95">
        <f t="shared" ref="H3" si="0">+F3*G3</f>
        <v>3.2</v>
      </c>
      <c r="I3" s="95">
        <f>SUM(H3)</f>
        <v>3.2</v>
      </c>
      <c r="K3" s="70">
        <f t="shared" ref="K3" si="1">+I3*365</f>
        <v>1168</v>
      </c>
      <c r="L3" s="70">
        <v>1.1100000000000001</v>
      </c>
      <c r="M3" s="72">
        <f t="shared" ref="M3" si="2">+L3/K3</f>
        <v>9.5034246575342472E-4</v>
      </c>
    </row>
    <row r="4" spans="1:13" ht="15" thickTop="1" x14ac:dyDescent="0.35"/>
    <row r="5" spans="1:13" x14ac:dyDescent="0.35">
      <c r="I5" s="4" t="s">
        <v>71</v>
      </c>
      <c r="J5" s="4"/>
      <c r="K5" s="107">
        <f>SUM(K2:K3)</f>
        <v>1606</v>
      </c>
      <c r="L5" s="107">
        <f>SUM(L2:L3)</f>
        <v>3.01</v>
      </c>
      <c r="M5" s="108">
        <f>+L5/K5</f>
        <v>1.8742216687422165E-3</v>
      </c>
    </row>
  </sheetData>
  <mergeCells count="1">
    <mergeCell ref="A2:A3"/>
  </mergeCells>
  <pageMargins left="0.11811023622047245" right="0.11811023622047245" top="0.15748031496062992" bottom="0.15748031496062992" header="0.31496062992125984" footer="0.31496062992125984"/>
  <pageSetup paperSize="9" scale="68" orientation="portrait" r:id="rId1"/>
  <headerFooter>
    <oddHeader>&amp;C&amp;"Aptos"&amp;10&amp;K000000 Generale - Modificabile&amp;1#_x000D_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BDB3A-941A-4FD5-8E31-38FFAE64D548}">
  <sheetPr>
    <pageSetUpPr fitToPage="1"/>
  </sheetPr>
  <dimension ref="A1:M15"/>
  <sheetViews>
    <sheetView workbookViewId="0">
      <selection activeCell="H14" sqref="H14:M15"/>
    </sheetView>
  </sheetViews>
  <sheetFormatPr defaultRowHeight="14.5" x14ac:dyDescent="0.35"/>
  <cols>
    <col min="1" max="1" width="12.6328125" style="1" bestFit="1" customWidth="1"/>
    <col min="2" max="2" width="39.36328125" style="1" bestFit="1" customWidth="1"/>
    <col min="3" max="3" width="10.54296875" style="1" bestFit="1" customWidth="1"/>
    <col min="4" max="4" width="7.7265625" style="2" bestFit="1" customWidth="1"/>
    <col min="5" max="5" width="6.453125" style="2" bestFit="1" customWidth="1"/>
    <col min="6" max="6" width="11.6328125" style="2" bestFit="1" customWidth="1"/>
    <col min="7" max="7" width="8.90625" style="3" bestFit="1" customWidth="1"/>
    <col min="8" max="8" width="12.81640625" style="2" bestFit="1" customWidth="1"/>
    <col min="9" max="9" width="11.7265625" style="1" bestFit="1" customWidth="1"/>
    <col min="10" max="10" width="2.6328125" style="1" customWidth="1"/>
    <col min="11" max="11" width="11.08984375" style="66" bestFit="1" customWidth="1"/>
    <col min="12" max="12" width="10" style="66" bestFit="1" customWidth="1"/>
    <col min="13" max="13" width="14.453125" style="73" bestFit="1" customWidth="1"/>
    <col min="14" max="19" width="15.6328125" style="1" customWidth="1"/>
    <col min="20" max="16384" width="8.7265625" style="1"/>
  </cols>
  <sheetData>
    <row r="1" spans="1:13" ht="102.5" thickTop="1" thickBot="1" x14ac:dyDescent="0.4">
      <c r="A1" s="40" t="s">
        <v>1</v>
      </c>
      <c r="B1" s="41" t="s">
        <v>2</v>
      </c>
      <c r="C1" s="34" t="s">
        <v>5</v>
      </c>
      <c r="D1" s="9" t="s">
        <v>3</v>
      </c>
      <c r="E1" s="9" t="s">
        <v>4</v>
      </c>
      <c r="F1" s="89" t="s">
        <v>35</v>
      </c>
      <c r="G1" s="43" t="s">
        <v>7</v>
      </c>
      <c r="H1" s="59" t="s">
        <v>9</v>
      </c>
      <c r="I1" s="58" t="s">
        <v>15</v>
      </c>
      <c r="K1" s="74" t="s">
        <v>16</v>
      </c>
      <c r="L1" s="74" t="s">
        <v>17</v>
      </c>
      <c r="M1" s="75" t="s">
        <v>18</v>
      </c>
    </row>
    <row r="2" spans="1:13" ht="30" customHeight="1" thickTop="1" x14ac:dyDescent="0.35">
      <c r="A2" s="109" t="s">
        <v>0</v>
      </c>
      <c r="B2" s="112" t="s">
        <v>10</v>
      </c>
      <c r="C2" s="115" t="s">
        <v>6</v>
      </c>
      <c r="D2" s="44">
        <v>0</v>
      </c>
      <c r="E2" s="44">
        <v>2.85</v>
      </c>
      <c r="F2" s="83">
        <f>+E2-D2</f>
        <v>2.85</v>
      </c>
      <c r="G2" s="45">
        <v>2</v>
      </c>
      <c r="H2" s="60">
        <f>+F2*G2</f>
        <v>5.7</v>
      </c>
      <c r="I2" s="131">
        <f>SUM(H2:H3)</f>
        <v>7.65</v>
      </c>
      <c r="K2" s="140">
        <f>+I2*365</f>
        <v>2792.25</v>
      </c>
      <c r="L2" s="140">
        <v>4.9800000000000004</v>
      </c>
      <c r="M2" s="139">
        <f>+L2/K2</f>
        <v>1.7835079237174323E-3</v>
      </c>
    </row>
    <row r="3" spans="1:13" ht="30" customHeight="1" x14ac:dyDescent="0.35">
      <c r="A3" s="110"/>
      <c r="B3" s="136"/>
      <c r="C3" s="135"/>
      <c r="D3" s="46">
        <v>2.85</v>
      </c>
      <c r="E3" s="46">
        <v>3.5</v>
      </c>
      <c r="F3" s="84">
        <f t="shared" ref="F3:F11" si="0">+E3-D3</f>
        <v>0.64999999999999991</v>
      </c>
      <c r="G3" s="47">
        <v>3</v>
      </c>
      <c r="H3" s="61">
        <f t="shared" ref="H3:H12" si="1">+F3*G3</f>
        <v>1.9499999999999997</v>
      </c>
      <c r="I3" s="132"/>
      <c r="K3" s="141"/>
      <c r="L3" s="141"/>
      <c r="M3" s="137"/>
    </row>
    <row r="4" spans="1:13" ht="30" customHeight="1" x14ac:dyDescent="0.35">
      <c r="A4" s="110"/>
      <c r="B4" s="136"/>
      <c r="C4" s="116" t="s">
        <v>8</v>
      </c>
      <c r="D4" s="48">
        <v>3.5</v>
      </c>
      <c r="E4" s="48">
        <v>3.15</v>
      </c>
      <c r="F4" s="85">
        <f>+D4-E4</f>
        <v>0.35000000000000009</v>
      </c>
      <c r="G4" s="49">
        <v>3</v>
      </c>
      <c r="H4" s="62">
        <f t="shared" si="1"/>
        <v>1.0500000000000003</v>
      </c>
      <c r="I4" s="132">
        <f>SUM(H4:H6)</f>
        <v>9.25</v>
      </c>
      <c r="K4" s="141">
        <f>+I4*365</f>
        <v>3376.25</v>
      </c>
      <c r="L4" s="141">
        <v>1.1299999999999999</v>
      </c>
      <c r="M4" s="137">
        <f>+L4/K4</f>
        <v>3.3469085523880042E-4</v>
      </c>
    </row>
    <row r="5" spans="1:13" ht="30" customHeight="1" x14ac:dyDescent="0.35">
      <c r="A5" s="110"/>
      <c r="B5" s="136"/>
      <c r="C5" s="116"/>
      <c r="D5" s="50">
        <v>3.15</v>
      </c>
      <c r="E5" s="50">
        <v>2.2000000000000002</v>
      </c>
      <c r="F5" s="86">
        <f t="shared" ref="F5:F6" si="2">+D5-E5</f>
        <v>0.94999999999999973</v>
      </c>
      <c r="G5" s="51">
        <v>4</v>
      </c>
      <c r="H5" s="63">
        <f t="shared" si="1"/>
        <v>3.7999999999999989</v>
      </c>
      <c r="I5" s="133"/>
      <c r="K5" s="141"/>
      <c r="L5" s="141"/>
      <c r="M5" s="137"/>
    </row>
    <row r="6" spans="1:13" ht="30" customHeight="1" thickBot="1" x14ac:dyDescent="0.4">
      <c r="A6" s="110"/>
      <c r="B6" s="136"/>
      <c r="C6" s="116"/>
      <c r="D6" s="50">
        <v>2.2000000000000002</v>
      </c>
      <c r="E6" s="50">
        <v>0</v>
      </c>
      <c r="F6" s="86">
        <f t="shared" si="2"/>
        <v>2.2000000000000002</v>
      </c>
      <c r="G6" s="51">
        <v>2</v>
      </c>
      <c r="H6" s="63">
        <f t="shared" si="1"/>
        <v>4.4000000000000004</v>
      </c>
      <c r="I6" s="134"/>
      <c r="K6" s="142"/>
      <c r="L6" s="142"/>
      <c r="M6" s="138"/>
    </row>
    <row r="7" spans="1:13" ht="30" customHeight="1" thickTop="1" x14ac:dyDescent="0.35">
      <c r="A7" s="110"/>
      <c r="B7" s="112" t="s">
        <v>11</v>
      </c>
      <c r="C7" s="52" t="s">
        <v>6</v>
      </c>
      <c r="D7" s="53">
        <v>3.5</v>
      </c>
      <c r="E7" s="53">
        <v>4.9000000000000004</v>
      </c>
      <c r="F7" s="87">
        <f t="shared" si="0"/>
        <v>1.4000000000000004</v>
      </c>
      <c r="G7" s="54">
        <v>3</v>
      </c>
      <c r="H7" s="64">
        <f t="shared" si="1"/>
        <v>4.2000000000000011</v>
      </c>
      <c r="I7" s="64">
        <f t="shared" ref="I7:I12" si="3">SUM(H7)</f>
        <v>4.2000000000000011</v>
      </c>
      <c r="K7" s="69">
        <f>+I7*365</f>
        <v>1533.0000000000005</v>
      </c>
      <c r="L7" s="69">
        <v>2.81</v>
      </c>
      <c r="M7" s="71">
        <f>+L7/K7</f>
        <v>1.8330071754729283E-3</v>
      </c>
    </row>
    <row r="8" spans="1:13" ht="30" customHeight="1" thickBot="1" x14ac:dyDescent="0.4">
      <c r="A8" s="110"/>
      <c r="B8" s="114"/>
      <c r="C8" s="55" t="s">
        <v>8</v>
      </c>
      <c r="D8" s="56">
        <v>4.9000000000000004</v>
      </c>
      <c r="E8" s="56">
        <v>3.5</v>
      </c>
      <c r="F8" s="88">
        <f>+D8-E8</f>
        <v>1.4000000000000004</v>
      </c>
      <c r="G8" s="57">
        <v>3</v>
      </c>
      <c r="H8" s="65">
        <f t="shared" si="1"/>
        <v>4.2000000000000011</v>
      </c>
      <c r="I8" s="65">
        <f t="shared" si="3"/>
        <v>4.2000000000000011</v>
      </c>
      <c r="K8" s="70">
        <f t="shared" ref="K8:K12" si="4">+I8*365</f>
        <v>1533.0000000000005</v>
      </c>
      <c r="L8" s="70">
        <v>0.28000000000000003</v>
      </c>
      <c r="M8" s="72">
        <f t="shared" ref="M8:M12" si="5">+L8/K8</f>
        <v>1.8264840182648397E-4</v>
      </c>
    </row>
    <row r="9" spans="1:13" ht="30" customHeight="1" thickTop="1" x14ac:dyDescent="0.35">
      <c r="A9" s="110"/>
      <c r="B9" s="112" t="s">
        <v>12</v>
      </c>
      <c r="C9" s="52" t="s">
        <v>6</v>
      </c>
      <c r="D9" s="53">
        <v>4.9000000000000004</v>
      </c>
      <c r="E9" s="53">
        <v>6.5</v>
      </c>
      <c r="F9" s="87">
        <f t="shared" si="0"/>
        <v>1.5999999999999996</v>
      </c>
      <c r="G9" s="54">
        <v>3</v>
      </c>
      <c r="H9" s="64">
        <f t="shared" si="1"/>
        <v>4.7999999999999989</v>
      </c>
      <c r="I9" s="64">
        <f t="shared" si="3"/>
        <v>4.7999999999999989</v>
      </c>
      <c r="K9" s="69">
        <f t="shared" si="4"/>
        <v>1751.9999999999995</v>
      </c>
      <c r="L9" s="69">
        <v>8.11</v>
      </c>
      <c r="M9" s="71">
        <f t="shared" si="5"/>
        <v>4.6289954337899548E-3</v>
      </c>
    </row>
    <row r="10" spans="1:13" ht="30" customHeight="1" thickBot="1" x14ac:dyDescent="0.4">
      <c r="A10" s="110"/>
      <c r="B10" s="114"/>
      <c r="C10" s="55" t="s">
        <v>8</v>
      </c>
      <c r="D10" s="56">
        <v>6.5</v>
      </c>
      <c r="E10" s="56">
        <v>4.9000000000000004</v>
      </c>
      <c r="F10" s="88">
        <f>+D10-E10</f>
        <v>1.5999999999999996</v>
      </c>
      <c r="G10" s="57">
        <v>3</v>
      </c>
      <c r="H10" s="65">
        <f t="shared" si="1"/>
        <v>4.7999999999999989</v>
      </c>
      <c r="I10" s="65">
        <f t="shared" si="3"/>
        <v>4.7999999999999989</v>
      </c>
      <c r="K10" s="70">
        <f t="shared" si="4"/>
        <v>1751.9999999999995</v>
      </c>
      <c r="L10" s="70">
        <v>1.63</v>
      </c>
      <c r="M10" s="72">
        <f t="shared" si="5"/>
        <v>9.3036529680365311E-4</v>
      </c>
    </row>
    <row r="11" spans="1:13" ht="30" customHeight="1" thickTop="1" x14ac:dyDescent="0.35">
      <c r="A11" s="110"/>
      <c r="B11" s="112" t="s">
        <v>14</v>
      </c>
      <c r="C11" s="52" t="s">
        <v>6</v>
      </c>
      <c r="D11" s="53">
        <v>6.5</v>
      </c>
      <c r="E11" s="53">
        <v>7.2</v>
      </c>
      <c r="F11" s="87">
        <f t="shared" si="0"/>
        <v>0.70000000000000018</v>
      </c>
      <c r="G11" s="54">
        <v>2</v>
      </c>
      <c r="H11" s="64">
        <f t="shared" si="1"/>
        <v>1.4000000000000004</v>
      </c>
      <c r="I11" s="64">
        <f t="shared" si="3"/>
        <v>1.4000000000000004</v>
      </c>
      <c r="K11" s="69">
        <f t="shared" si="4"/>
        <v>511.00000000000011</v>
      </c>
      <c r="L11" s="69">
        <v>2.0299999999999998</v>
      </c>
      <c r="M11" s="71">
        <f t="shared" si="5"/>
        <v>3.9726027397260265E-3</v>
      </c>
    </row>
    <row r="12" spans="1:13" ht="30" customHeight="1" thickBot="1" x14ac:dyDescent="0.4">
      <c r="A12" s="111"/>
      <c r="B12" s="114"/>
      <c r="C12" s="55" t="s">
        <v>8</v>
      </c>
      <c r="D12" s="56">
        <v>7.2</v>
      </c>
      <c r="E12" s="56">
        <v>6.54</v>
      </c>
      <c r="F12" s="88">
        <f>+D12-E12</f>
        <v>0.66000000000000014</v>
      </c>
      <c r="G12" s="57">
        <v>2</v>
      </c>
      <c r="H12" s="65">
        <f t="shared" si="1"/>
        <v>1.3200000000000003</v>
      </c>
      <c r="I12" s="65">
        <f t="shared" si="3"/>
        <v>1.3200000000000003</v>
      </c>
      <c r="K12" s="70">
        <f t="shared" si="4"/>
        <v>481.80000000000013</v>
      </c>
      <c r="L12" s="70">
        <v>2.1</v>
      </c>
      <c r="M12" s="72">
        <f t="shared" si="5"/>
        <v>4.3586550435865496E-3</v>
      </c>
    </row>
    <row r="13" spans="1:13" ht="15" thickTop="1" x14ac:dyDescent="0.35"/>
    <row r="14" spans="1:13" x14ac:dyDescent="0.35">
      <c r="H14" s="167" t="s">
        <v>72</v>
      </c>
      <c r="I14" s="167"/>
      <c r="J14" s="4"/>
      <c r="K14" s="107">
        <f>+K2+K7+K9+K11</f>
        <v>6588.25</v>
      </c>
      <c r="L14" s="107">
        <f>+L2+L7+L9+L11</f>
        <v>17.93</v>
      </c>
      <c r="M14" s="168">
        <f>L14/K14</f>
        <v>2.7215117823397713E-3</v>
      </c>
    </row>
    <row r="15" spans="1:13" x14ac:dyDescent="0.35">
      <c r="H15" s="167" t="s">
        <v>73</v>
      </c>
      <c r="I15" s="167"/>
      <c r="J15" s="4"/>
      <c r="K15" s="107">
        <f>+K4+K8+K10+K12</f>
        <v>7143.05</v>
      </c>
      <c r="L15" s="107">
        <f>+L4+L8+L10+L12</f>
        <v>5.1400000000000006</v>
      </c>
      <c r="M15" s="168">
        <f>L15/K15</f>
        <v>7.1958057132457428E-4</v>
      </c>
    </row>
  </sheetData>
  <mergeCells count="17">
    <mergeCell ref="H14:I14"/>
    <mergeCell ref="H15:I15"/>
    <mergeCell ref="M4:M6"/>
    <mergeCell ref="M2:M3"/>
    <mergeCell ref="K2:K3"/>
    <mergeCell ref="K4:K6"/>
    <mergeCell ref="L4:L6"/>
    <mergeCell ref="L2:L3"/>
    <mergeCell ref="I2:I3"/>
    <mergeCell ref="I4:I6"/>
    <mergeCell ref="B9:B10"/>
    <mergeCell ref="B11:B12"/>
    <mergeCell ref="A2:A12"/>
    <mergeCell ref="B7:B8"/>
    <mergeCell ref="C2:C3"/>
    <mergeCell ref="C4:C6"/>
    <mergeCell ref="B2:B6"/>
  </mergeCells>
  <pageMargins left="0.11811023622047245" right="0.11811023622047245" top="0.15748031496062992" bottom="0.15748031496062992" header="0.31496062992125984" footer="0.31496062992125984"/>
  <pageSetup paperSize="9" scale="68" orientation="portrait" r:id="rId1"/>
  <headerFooter>
    <oddHeader>&amp;C&amp;"Aptos"&amp;10&amp;K000000 Generale - Modificabile&amp;1#_x000D_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ECC0-87F7-458A-9E89-59BD5D839C57}">
  <dimension ref="A1:M46"/>
  <sheetViews>
    <sheetView topLeftCell="A31" zoomScaleNormal="100" workbookViewId="0">
      <selection activeCell="H45" sqref="H45:M46"/>
    </sheetView>
  </sheetViews>
  <sheetFormatPr defaultRowHeight="14.5" x14ac:dyDescent="0.35"/>
  <cols>
    <col min="1" max="1" width="12.6328125" style="1" bestFit="1" customWidth="1"/>
    <col min="2" max="2" width="42.36328125" style="1" bestFit="1" customWidth="1"/>
    <col min="3" max="3" width="10.54296875" style="1" bestFit="1" customWidth="1"/>
    <col min="4" max="4" width="7.7265625" style="2" bestFit="1" customWidth="1"/>
    <col min="5" max="5" width="7.36328125" style="2" bestFit="1" customWidth="1"/>
    <col min="6" max="6" width="11.6328125" style="2" bestFit="1" customWidth="1"/>
    <col min="7" max="7" width="8.90625" style="3" bestFit="1" customWidth="1"/>
    <col min="8" max="8" width="12.81640625" style="2" bestFit="1" customWidth="1"/>
    <col min="9" max="9" width="11.7265625" style="4" bestFit="1" customWidth="1"/>
    <col min="10" max="10" width="2.6328125" style="1" customWidth="1"/>
    <col min="11" max="11" width="11.08984375" style="66" bestFit="1" customWidth="1"/>
    <col min="12" max="12" width="10" style="66" bestFit="1" customWidth="1"/>
    <col min="13" max="13" width="14.453125" style="73" bestFit="1" customWidth="1"/>
    <col min="14" max="16384" width="8.7265625" style="1"/>
  </cols>
  <sheetData>
    <row r="1" spans="1:13" ht="102.5" thickTop="1" thickBot="1" x14ac:dyDescent="0.4">
      <c r="A1" s="40" t="s">
        <v>1</v>
      </c>
      <c r="B1" s="40" t="s">
        <v>2</v>
      </c>
      <c r="C1" s="34" t="s">
        <v>5</v>
      </c>
      <c r="D1" s="9" t="s">
        <v>3</v>
      </c>
      <c r="E1" s="9" t="s">
        <v>4</v>
      </c>
      <c r="F1" s="89" t="s">
        <v>35</v>
      </c>
      <c r="G1" s="10" t="s">
        <v>7</v>
      </c>
      <c r="H1" s="35" t="s">
        <v>9</v>
      </c>
      <c r="I1" s="58" t="s">
        <v>15</v>
      </c>
      <c r="K1" s="74" t="s">
        <v>16</v>
      </c>
      <c r="L1" s="74" t="s">
        <v>17</v>
      </c>
      <c r="M1" s="75" t="s">
        <v>18</v>
      </c>
    </row>
    <row r="2" spans="1:13" ht="30" customHeight="1" thickTop="1" x14ac:dyDescent="0.35">
      <c r="A2" s="165" t="s">
        <v>13</v>
      </c>
      <c r="B2" s="143" t="s">
        <v>20</v>
      </c>
      <c r="C2" s="145" t="s">
        <v>6</v>
      </c>
      <c r="D2" s="14">
        <v>0</v>
      </c>
      <c r="E2" s="14">
        <v>7.1</v>
      </c>
      <c r="F2" s="14">
        <f>+E2-D2</f>
        <v>7.1</v>
      </c>
      <c r="G2" s="15">
        <v>2</v>
      </c>
      <c r="H2" s="16">
        <f>+G2*F2</f>
        <v>14.2</v>
      </c>
      <c r="I2" s="152">
        <f>SUM(H2:H3)</f>
        <v>16.8</v>
      </c>
      <c r="K2" s="140">
        <f>+I2*365</f>
        <v>6132</v>
      </c>
      <c r="L2" s="140">
        <v>31.71</v>
      </c>
      <c r="M2" s="139">
        <f>+L2/K2</f>
        <v>5.171232876712329E-3</v>
      </c>
    </row>
    <row r="3" spans="1:13" ht="30" customHeight="1" x14ac:dyDescent="0.35">
      <c r="A3" s="136"/>
      <c r="B3" s="144"/>
      <c r="C3" s="146"/>
      <c r="D3" s="26">
        <v>7.1</v>
      </c>
      <c r="E3" s="26">
        <v>7.75</v>
      </c>
      <c r="F3" s="26">
        <f>+E3-D3</f>
        <v>0.65000000000000036</v>
      </c>
      <c r="G3" s="27">
        <v>4</v>
      </c>
      <c r="H3" s="28">
        <f t="shared" ref="H3:H37" si="0">+G3*F3</f>
        <v>2.6000000000000014</v>
      </c>
      <c r="I3" s="153"/>
      <c r="K3" s="141"/>
      <c r="L3" s="141"/>
      <c r="M3" s="137"/>
    </row>
    <row r="4" spans="1:13" ht="30" customHeight="1" x14ac:dyDescent="0.35">
      <c r="A4" s="136"/>
      <c r="B4" s="144"/>
      <c r="C4" s="147" t="s">
        <v>8</v>
      </c>
      <c r="D4" s="23">
        <v>7.65</v>
      </c>
      <c r="E4" s="23">
        <v>6.9</v>
      </c>
      <c r="F4" s="23">
        <f>+D4-E4</f>
        <v>0.75</v>
      </c>
      <c r="G4" s="24">
        <v>4</v>
      </c>
      <c r="H4" s="25">
        <f t="shared" si="0"/>
        <v>3</v>
      </c>
      <c r="I4" s="150">
        <f>SUM(H4:H5)</f>
        <v>16.8</v>
      </c>
      <c r="K4" s="154">
        <f>+I4*365</f>
        <v>6132</v>
      </c>
      <c r="L4" s="154">
        <v>77.13</v>
      </c>
      <c r="M4" s="155">
        <f>+L4/K4</f>
        <v>1.2578277886497064E-2</v>
      </c>
    </row>
    <row r="5" spans="1:13" ht="30" customHeight="1" thickBot="1" x14ac:dyDescent="0.4">
      <c r="A5" s="136"/>
      <c r="B5" s="144"/>
      <c r="C5" s="148"/>
      <c r="D5" s="17">
        <v>6.9</v>
      </c>
      <c r="E5" s="17">
        <v>0</v>
      </c>
      <c r="F5" s="17">
        <f>+D5-E5</f>
        <v>6.9</v>
      </c>
      <c r="G5" s="18">
        <v>2</v>
      </c>
      <c r="H5" s="19">
        <f t="shared" si="0"/>
        <v>13.8</v>
      </c>
      <c r="I5" s="151"/>
      <c r="K5" s="125"/>
      <c r="L5" s="125"/>
      <c r="M5" s="122"/>
    </row>
    <row r="6" spans="1:13" ht="30" customHeight="1" thickTop="1" x14ac:dyDescent="0.35">
      <c r="A6" s="136"/>
      <c r="B6" s="143" t="s">
        <v>21</v>
      </c>
      <c r="C6" s="13" t="s">
        <v>6</v>
      </c>
      <c r="D6" s="14">
        <v>8.4</v>
      </c>
      <c r="E6" s="14">
        <v>12.42</v>
      </c>
      <c r="F6" s="14">
        <f>+E6-D6</f>
        <v>4.0199999999999996</v>
      </c>
      <c r="G6" s="15">
        <v>2</v>
      </c>
      <c r="H6" s="16">
        <f t="shared" si="0"/>
        <v>8.0399999999999991</v>
      </c>
      <c r="I6" s="37">
        <f>SUM(H6)</f>
        <v>8.0399999999999991</v>
      </c>
      <c r="K6" s="69">
        <f t="shared" ref="K6" si="1">+I6*365</f>
        <v>2934.6</v>
      </c>
      <c r="L6" s="69">
        <v>4.78</v>
      </c>
      <c r="M6" s="71">
        <f>+L6/K6</f>
        <v>1.6288420909152867E-3</v>
      </c>
    </row>
    <row r="7" spans="1:13" ht="30" customHeight="1" thickBot="1" x14ac:dyDescent="0.4">
      <c r="A7" s="136"/>
      <c r="B7" s="149"/>
      <c r="C7" s="36" t="s">
        <v>8</v>
      </c>
      <c r="D7" s="7">
        <v>12.42</v>
      </c>
      <c r="E7" s="7">
        <v>8.5</v>
      </c>
      <c r="F7" s="7">
        <f>+D7-E7</f>
        <v>3.92</v>
      </c>
      <c r="G7" s="8">
        <v>2</v>
      </c>
      <c r="H7" s="12">
        <f t="shared" si="0"/>
        <v>7.84</v>
      </c>
      <c r="I7" s="39">
        <f t="shared" ref="I7:I43" si="2">SUM(H7)</f>
        <v>7.84</v>
      </c>
      <c r="K7" s="70">
        <f>+I7*365</f>
        <v>2861.6</v>
      </c>
      <c r="L7" s="70">
        <v>3.67</v>
      </c>
      <c r="M7" s="72">
        <f>+L7/K7</f>
        <v>1.2824993010902991E-3</v>
      </c>
    </row>
    <row r="8" spans="1:13" ht="30" customHeight="1" thickTop="1" x14ac:dyDescent="0.35">
      <c r="A8" s="136"/>
      <c r="B8" s="143" t="s">
        <v>22</v>
      </c>
      <c r="C8" s="29" t="s">
        <v>6</v>
      </c>
      <c r="D8" s="5">
        <v>12.42</v>
      </c>
      <c r="E8" s="5">
        <v>24.01</v>
      </c>
      <c r="F8" s="5">
        <f>+E8-D8</f>
        <v>11.590000000000002</v>
      </c>
      <c r="G8" s="6">
        <v>2</v>
      </c>
      <c r="H8" s="11">
        <f t="shared" si="0"/>
        <v>23.180000000000003</v>
      </c>
      <c r="I8" s="37">
        <f t="shared" si="2"/>
        <v>23.180000000000003</v>
      </c>
      <c r="K8" s="69">
        <f t="shared" ref="K8:K12" si="3">+I8*365</f>
        <v>8460.7000000000007</v>
      </c>
      <c r="L8" s="69">
        <v>158.13</v>
      </c>
      <c r="M8" s="71">
        <f t="shared" ref="M8:M12" si="4">+L8/K8</f>
        <v>1.8689942912524966E-2</v>
      </c>
    </row>
    <row r="9" spans="1:13" ht="30" customHeight="1" thickBot="1" x14ac:dyDescent="0.4">
      <c r="A9" s="136"/>
      <c r="B9" s="144"/>
      <c r="C9" s="36" t="s">
        <v>8</v>
      </c>
      <c r="D9" s="7">
        <v>24.01</v>
      </c>
      <c r="E9" s="7">
        <v>12.42</v>
      </c>
      <c r="F9" s="7">
        <f>+D9-E9</f>
        <v>11.590000000000002</v>
      </c>
      <c r="G9" s="8">
        <v>2</v>
      </c>
      <c r="H9" s="12">
        <f t="shared" si="0"/>
        <v>23.180000000000003</v>
      </c>
      <c r="I9" s="38">
        <f t="shared" si="2"/>
        <v>23.180000000000003</v>
      </c>
      <c r="K9" s="70">
        <f t="shared" si="3"/>
        <v>8460.7000000000007</v>
      </c>
      <c r="L9" s="70">
        <v>271.83</v>
      </c>
      <c r="M9" s="72">
        <f t="shared" si="4"/>
        <v>3.2128547283321707E-2</v>
      </c>
    </row>
    <row r="10" spans="1:13" ht="30" customHeight="1" thickTop="1" x14ac:dyDescent="0.35">
      <c r="A10" s="136"/>
      <c r="B10" s="143" t="s">
        <v>23</v>
      </c>
      <c r="C10" s="29" t="s">
        <v>6</v>
      </c>
      <c r="D10" s="5">
        <v>24.01</v>
      </c>
      <c r="E10" s="5">
        <v>33.173999999999999</v>
      </c>
      <c r="F10" s="5">
        <f>+E10-D10</f>
        <v>9.1639999999999979</v>
      </c>
      <c r="G10" s="6">
        <v>2</v>
      </c>
      <c r="H10" s="11">
        <f t="shared" si="0"/>
        <v>18.327999999999996</v>
      </c>
      <c r="I10" s="37">
        <f t="shared" si="2"/>
        <v>18.327999999999996</v>
      </c>
      <c r="K10" s="69">
        <f t="shared" si="3"/>
        <v>6689.7199999999984</v>
      </c>
      <c r="L10" s="69">
        <v>118.69</v>
      </c>
      <c r="M10" s="71">
        <f t="shared" si="4"/>
        <v>1.7742147653414496E-2</v>
      </c>
    </row>
    <row r="11" spans="1:13" ht="30" customHeight="1" thickBot="1" x14ac:dyDescent="0.4">
      <c r="A11" s="136"/>
      <c r="B11" s="144"/>
      <c r="C11" s="36" t="s">
        <v>8</v>
      </c>
      <c r="D11" s="7">
        <v>33.173999999999999</v>
      </c>
      <c r="E11" s="7">
        <v>24.01</v>
      </c>
      <c r="F11" s="7">
        <f>+D11-E11</f>
        <v>9.1639999999999979</v>
      </c>
      <c r="G11" s="8">
        <v>2</v>
      </c>
      <c r="H11" s="12">
        <f t="shared" si="0"/>
        <v>18.327999999999996</v>
      </c>
      <c r="I11" s="38">
        <f t="shared" si="2"/>
        <v>18.327999999999996</v>
      </c>
      <c r="K11" s="70">
        <f t="shared" si="3"/>
        <v>6689.7199999999984</v>
      </c>
      <c r="L11" s="70">
        <v>108.24</v>
      </c>
      <c r="M11" s="72">
        <f t="shared" si="4"/>
        <v>1.6180049389212109E-2</v>
      </c>
    </row>
    <row r="12" spans="1:13" ht="30" customHeight="1" thickTop="1" x14ac:dyDescent="0.35">
      <c r="A12" s="136"/>
      <c r="B12" s="143" t="s">
        <v>24</v>
      </c>
      <c r="C12" s="29" t="s">
        <v>6</v>
      </c>
      <c r="D12" s="5">
        <v>33.173999999999999</v>
      </c>
      <c r="E12" s="5">
        <v>50.633000000000003</v>
      </c>
      <c r="F12" s="5">
        <f>+E12-D12</f>
        <v>17.459000000000003</v>
      </c>
      <c r="G12" s="6">
        <v>2</v>
      </c>
      <c r="H12" s="11">
        <f t="shared" si="0"/>
        <v>34.918000000000006</v>
      </c>
      <c r="I12" s="37">
        <f t="shared" si="2"/>
        <v>34.918000000000006</v>
      </c>
      <c r="K12" s="69">
        <f t="shared" si="3"/>
        <v>12745.070000000002</v>
      </c>
      <c r="L12" s="69">
        <v>281.29000000000002</v>
      </c>
      <c r="M12" s="71">
        <f t="shared" si="4"/>
        <v>2.2070494708934511E-2</v>
      </c>
    </row>
    <row r="13" spans="1:13" ht="30" customHeight="1" thickBot="1" x14ac:dyDescent="0.4">
      <c r="A13" s="136"/>
      <c r="B13" s="144"/>
      <c r="C13" s="36" t="s">
        <v>8</v>
      </c>
      <c r="D13" s="7">
        <v>50.633000000000003</v>
      </c>
      <c r="E13" s="7">
        <v>33.173999999999999</v>
      </c>
      <c r="F13" s="7">
        <f>+D13-E13</f>
        <v>17.459000000000003</v>
      </c>
      <c r="G13" s="8">
        <v>2</v>
      </c>
      <c r="H13" s="12">
        <f t="shared" si="0"/>
        <v>34.918000000000006</v>
      </c>
      <c r="I13" s="38">
        <f t="shared" si="2"/>
        <v>34.918000000000006</v>
      </c>
      <c r="K13" s="70">
        <f t="shared" ref="K13:K14" si="5">+I13*365</f>
        <v>12745.070000000002</v>
      </c>
      <c r="L13" s="70">
        <v>285.06</v>
      </c>
      <c r="M13" s="72">
        <f t="shared" ref="M13:M14" si="6">+L13/K13</f>
        <v>2.2366295359695941E-2</v>
      </c>
    </row>
    <row r="14" spans="1:13" ht="30" customHeight="1" thickTop="1" x14ac:dyDescent="0.35">
      <c r="A14" s="136"/>
      <c r="B14" s="143" t="s">
        <v>25</v>
      </c>
      <c r="C14" s="29" t="s">
        <v>6</v>
      </c>
      <c r="D14" s="5">
        <v>50.633000000000003</v>
      </c>
      <c r="E14" s="5">
        <v>61.25</v>
      </c>
      <c r="F14" s="5">
        <f>+E14-D14</f>
        <v>10.616999999999997</v>
      </c>
      <c r="G14" s="6">
        <v>2</v>
      </c>
      <c r="H14" s="11">
        <f t="shared" si="0"/>
        <v>21.233999999999995</v>
      </c>
      <c r="I14" s="37">
        <f t="shared" si="2"/>
        <v>21.233999999999995</v>
      </c>
      <c r="K14" s="69">
        <f t="shared" si="5"/>
        <v>7750.409999999998</v>
      </c>
      <c r="L14" s="69">
        <v>172.86</v>
      </c>
      <c r="M14" s="71">
        <f t="shared" si="6"/>
        <v>2.2303336210600478E-2</v>
      </c>
    </row>
    <row r="15" spans="1:13" ht="30" customHeight="1" thickBot="1" x14ac:dyDescent="0.4">
      <c r="A15" s="136"/>
      <c r="B15" s="144"/>
      <c r="C15" s="36" t="s">
        <v>8</v>
      </c>
      <c r="D15" s="7">
        <v>61.25</v>
      </c>
      <c r="E15" s="7">
        <v>50.633000000000003</v>
      </c>
      <c r="F15" s="7">
        <f>+D15-E15</f>
        <v>10.616999999999997</v>
      </c>
      <c r="G15" s="8">
        <v>2</v>
      </c>
      <c r="H15" s="12">
        <f t="shared" si="0"/>
        <v>21.233999999999995</v>
      </c>
      <c r="I15" s="38">
        <f t="shared" si="2"/>
        <v>21.233999999999995</v>
      </c>
      <c r="K15" s="70">
        <f t="shared" ref="K15:K21" si="7">+I15*365</f>
        <v>7750.409999999998</v>
      </c>
      <c r="L15" s="70">
        <v>108.94</v>
      </c>
      <c r="M15" s="72">
        <f t="shared" ref="M15:M21" si="8">+L15/K15</f>
        <v>1.4056030584188453E-2</v>
      </c>
    </row>
    <row r="16" spans="1:13" ht="30" customHeight="1" thickTop="1" x14ac:dyDescent="0.35">
      <c r="A16" s="136"/>
      <c r="B16" s="143" t="s">
        <v>19</v>
      </c>
      <c r="C16" s="29" t="s">
        <v>6</v>
      </c>
      <c r="D16" s="5">
        <v>61.25</v>
      </c>
      <c r="E16" s="5">
        <v>71.400000000000006</v>
      </c>
      <c r="F16" s="5">
        <f>+E16-D16</f>
        <v>10.150000000000006</v>
      </c>
      <c r="G16" s="6">
        <v>2</v>
      </c>
      <c r="H16" s="11">
        <f t="shared" si="0"/>
        <v>20.300000000000011</v>
      </c>
      <c r="I16" s="37">
        <f t="shared" si="2"/>
        <v>20.300000000000011</v>
      </c>
      <c r="K16" s="69">
        <f t="shared" si="7"/>
        <v>7409.5000000000045</v>
      </c>
      <c r="L16" s="69">
        <v>400.13</v>
      </c>
      <c r="M16" s="71">
        <f t="shared" si="8"/>
        <v>5.4002294351845573E-2</v>
      </c>
    </row>
    <row r="17" spans="1:13" ht="30" customHeight="1" thickBot="1" x14ac:dyDescent="0.4">
      <c r="A17" s="136"/>
      <c r="B17" s="144"/>
      <c r="C17" s="36" t="s">
        <v>8</v>
      </c>
      <c r="D17" s="7">
        <v>71.400000000000006</v>
      </c>
      <c r="E17" s="7">
        <v>61.25</v>
      </c>
      <c r="F17" s="7">
        <f>+D17-E17</f>
        <v>10.150000000000006</v>
      </c>
      <c r="G17" s="8">
        <v>2</v>
      </c>
      <c r="H17" s="12">
        <f t="shared" si="0"/>
        <v>20.300000000000011</v>
      </c>
      <c r="I17" s="38">
        <f t="shared" si="2"/>
        <v>20.300000000000011</v>
      </c>
      <c r="K17" s="70">
        <f t="shared" si="7"/>
        <v>7409.5000000000045</v>
      </c>
      <c r="L17" s="70">
        <v>432</v>
      </c>
      <c r="M17" s="72">
        <f t="shared" si="8"/>
        <v>5.8303529252985993E-2</v>
      </c>
    </row>
    <row r="18" spans="1:13" ht="30" customHeight="1" thickTop="1" x14ac:dyDescent="0.35">
      <c r="A18" s="136"/>
      <c r="B18" s="143" t="s">
        <v>26</v>
      </c>
      <c r="C18" s="29" t="s">
        <v>6</v>
      </c>
      <c r="D18" s="5">
        <v>71.400000000000006</v>
      </c>
      <c r="E18" s="5">
        <v>75.111000000000004</v>
      </c>
      <c r="F18" s="5">
        <f>+E18-D18</f>
        <v>3.7109999999999985</v>
      </c>
      <c r="G18" s="6">
        <v>2</v>
      </c>
      <c r="H18" s="11">
        <f t="shared" si="0"/>
        <v>7.421999999999997</v>
      </c>
      <c r="I18" s="37">
        <f t="shared" si="2"/>
        <v>7.421999999999997</v>
      </c>
      <c r="K18" s="69">
        <f t="shared" si="7"/>
        <v>2709.0299999999988</v>
      </c>
      <c r="L18" s="69">
        <v>186.42</v>
      </c>
      <c r="M18" s="71">
        <f t="shared" si="8"/>
        <v>6.8814298844974059E-2</v>
      </c>
    </row>
    <row r="19" spans="1:13" ht="30" customHeight="1" thickBot="1" x14ac:dyDescent="0.4">
      <c r="A19" s="136"/>
      <c r="B19" s="157"/>
      <c r="C19" s="30" t="s">
        <v>8</v>
      </c>
      <c r="D19" s="31">
        <v>75.111000000000004</v>
      </c>
      <c r="E19" s="31">
        <v>71.400000000000006</v>
      </c>
      <c r="F19" s="31">
        <f>+D19-E19</f>
        <v>3.7109999999999985</v>
      </c>
      <c r="G19" s="32">
        <v>2</v>
      </c>
      <c r="H19" s="33">
        <f t="shared" si="0"/>
        <v>7.421999999999997</v>
      </c>
      <c r="I19" s="39">
        <f t="shared" si="2"/>
        <v>7.421999999999997</v>
      </c>
      <c r="K19" s="70">
        <f t="shared" si="7"/>
        <v>2709.0299999999988</v>
      </c>
      <c r="L19" s="70">
        <v>4.1500000000000004</v>
      </c>
      <c r="M19" s="72">
        <f t="shared" si="8"/>
        <v>1.5319136369844565E-3</v>
      </c>
    </row>
    <row r="20" spans="1:13" ht="30" customHeight="1" thickTop="1" x14ac:dyDescent="0.35">
      <c r="A20" s="136"/>
      <c r="B20" s="143" t="s">
        <v>27</v>
      </c>
      <c r="C20" s="29" t="s">
        <v>6</v>
      </c>
      <c r="D20" s="5">
        <v>75.111000000000004</v>
      </c>
      <c r="E20" s="5">
        <v>84.838999999999999</v>
      </c>
      <c r="F20" s="5">
        <f>+E20-D20</f>
        <v>9.7279999999999944</v>
      </c>
      <c r="G20" s="6">
        <v>2</v>
      </c>
      <c r="H20" s="11">
        <f t="shared" si="0"/>
        <v>19.455999999999989</v>
      </c>
      <c r="I20" s="37">
        <f t="shared" si="2"/>
        <v>19.455999999999989</v>
      </c>
      <c r="K20" s="69">
        <f t="shared" si="7"/>
        <v>7101.439999999996</v>
      </c>
      <c r="L20" s="69">
        <v>2615.02</v>
      </c>
      <c r="M20" s="71">
        <f t="shared" si="8"/>
        <v>0.36823799116798867</v>
      </c>
    </row>
    <row r="21" spans="1:13" ht="30" customHeight="1" thickBot="1" x14ac:dyDescent="0.4">
      <c r="A21" s="136"/>
      <c r="B21" s="157"/>
      <c r="C21" s="36" t="s">
        <v>8</v>
      </c>
      <c r="D21" s="7">
        <v>84.838999999999999</v>
      </c>
      <c r="E21" s="7">
        <v>75.111000000000004</v>
      </c>
      <c r="F21" s="7">
        <f>+D21-E21</f>
        <v>9.7279999999999944</v>
      </c>
      <c r="G21" s="8">
        <v>2</v>
      </c>
      <c r="H21" s="12">
        <f t="shared" si="0"/>
        <v>19.455999999999989</v>
      </c>
      <c r="I21" s="39">
        <f t="shared" si="2"/>
        <v>19.455999999999989</v>
      </c>
      <c r="K21" s="70">
        <f t="shared" si="7"/>
        <v>7101.439999999996</v>
      </c>
      <c r="L21" s="70">
        <v>2768.15</v>
      </c>
      <c r="M21" s="72">
        <f t="shared" si="8"/>
        <v>0.38980122341384305</v>
      </c>
    </row>
    <row r="22" spans="1:13" ht="30" customHeight="1" thickTop="1" x14ac:dyDescent="0.35">
      <c r="A22" s="136"/>
      <c r="B22" s="143" t="s">
        <v>28</v>
      </c>
      <c r="C22" s="29" t="s">
        <v>6</v>
      </c>
      <c r="D22" s="5">
        <v>84.838999999999999</v>
      </c>
      <c r="E22" s="5">
        <v>101.047</v>
      </c>
      <c r="F22" s="5">
        <f>+E22-D22</f>
        <v>16.207999999999998</v>
      </c>
      <c r="G22" s="6">
        <v>2</v>
      </c>
      <c r="H22" s="11">
        <f t="shared" si="0"/>
        <v>32.415999999999997</v>
      </c>
      <c r="I22" s="37">
        <f t="shared" si="2"/>
        <v>32.415999999999997</v>
      </c>
      <c r="K22" s="69">
        <f t="shared" ref="K22:K23" si="9">+I22*365</f>
        <v>11831.839999999998</v>
      </c>
      <c r="L22" s="69">
        <v>2610</v>
      </c>
      <c r="M22" s="71">
        <f t="shared" ref="M22:M23" si="10">+L22/K22</f>
        <v>0.22059121827205239</v>
      </c>
    </row>
    <row r="23" spans="1:13" ht="30" customHeight="1" thickBot="1" x14ac:dyDescent="0.4">
      <c r="A23" s="136"/>
      <c r="B23" s="157"/>
      <c r="C23" s="36" t="s">
        <v>8</v>
      </c>
      <c r="D23" s="7">
        <v>101.047</v>
      </c>
      <c r="E23" s="7">
        <v>84.838999999999999</v>
      </c>
      <c r="F23" s="7">
        <f>+D23-E23</f>
        <v>16.207999999999998</v>
      </c>
      <c r="G23" s="8">
        <v>2</v>
      </c>
      <c r="H23" s="12">
        <f t="shared" si="0"/>
        <v>32.415999999999997</v>
      </c>
      <c r="I23" s="39">
        <f t="shared" si="2"/>
        <v>32.415999999999997</v>
      </c>
      <c r="K23" s="70">
        <f t="shared" si="9"/>
        <v>11831.839999999998</v>
      </c>
      <c r="L23" s="70">
        <v>4695.32</v>
      </c>
      <c r="M23" s="72">
        <f t="shared" si="10"/>
        <v>0.39683768543185172</v>
      </c>
    </row>
    <row r="24" spans="1:13" ht="30" customHeight="1" thickTop="1" x14ac:dyDescent="0.35">
      <c r="A24" s="136"/>
      <c r="B24" s="143" t="s">
        <v>29</v>
      </c>
      <c r="C24" s="29" t="s">
        <v>6</v>
      </c>
      <c r="D24" s="5">
        <v>101.047</v>
      </c>
      <c r="E24" s="5">
        <v>106.773</v>
      </c>
      <c r="F24" s="5">
        <f>+E24-D24</f>
        <v>5.7259999999999991</v>
      </c>
      <c r="G24" s="6">
        <v>2</v>
      </c>
      <c r="H24" s="11">
        <f t="shared" si="0"/>
        <v>11.451999999999998</v>
      </c>
      <c r="I24" s="37">
        <f t="shared" si="2"/>
        <v>11.451999999999998</v>
      </c>
      <c r="K24" s="69">
        <f t="shared" ref="K24:K25" si="11">+I24*365</f>
        <v>4179.9799999999996</v>
      </c>
      <c r="L24" s="69">
        <v>48.32</v>
      </c>
      <c r="M24" s="71">
        <f t="shared" ref="M24:M25" si="12">+L24/K24</f>
        <v>1.155986392279389E-2</v>
      </c>
    </row>
    <row r="25" spans="1:13" ht="30" customHeight="1" thickBot="1" x14ac:dyDescent="0.4">
      <c r="A25" s="136"/>
      <c r="B25" s="157"/>
      <c r="C25" s="36" t="s">
        <v>8</v>
      </c>
      <c r="D25" s="7">
        <v>106.773</v>
      </c>
      <c r="E25" s="7">
        <v>101.047</v>
      </c>
      <c r="F25" s="7">
        <f>+D25-E25</f>
        <v>5.7259999999999991</v>
      </c>
      <c r="G25" s="8">
        <v>2</v>
      </c>
      <c r="H25" s="12">
        <f t="shared" si="0"/>
        <v>11.451999999999998</v>
      </c>
      <c r="I25" s="39">
        <f t="shared" si="2"/>
        <v>11.451999999999998</v>
      </c>
      <c r="K25" s="70">
        <f t="shared" si="11"/>
        <v>4179.9799999999996</v>
      </c>
      <c r="L25" s="70">
        <v>28.69</v>
      </c>
      <c r="M25" s="72">
        <f t="shared" si="12"/>
        <v>6.8636692041588723E-3</v>
      </c>
    </row>
    <row r="26" spans="1:13" ht="30" customHeight="1" thickTop="1" x14ac:dyDescent="0.35">
      <c r="A26" s="136"/>
      <c r="B26" s="143" t="s">
        <v>30</v>
      </c>
      <c r="C26" s="29" t="s">
        <v>6</v>
      </c>
      <c r="D26" s="5">
        <v>106.773</v>
      </c>
      <c r="E26" s="5">
        <v>116.828</v>
      </c>
      <c r="F26" s="5">
        <f>+E26-D26</f>
        <v>10.055000000000007</v>
      </c>
      <c r="G26" s="6">
        <v>2</v>
      </c>
      <c r="H26" s="11">
        <f t="shared" si="0"/>
        <v>20.110000000000014</v>
      </c>
      <c r="I26" s="37">
        <f t="shared" si="2"/>
        <v>20.110000000000014</v>
      </c>
      <c r="K26" s="69">
        <f t="shared" ref="K26:K27" si="13">+I26*365</f>
        <v>7340.1500000000051</v>
      </c>
      <c r="L26" s="69">
        <v>86.51</v>
      </c>
      <c r="M26" s="71">
        <f t="shared" ref="M26:M27" si="14">+L26/K26</f>
        <v>1.1785862686729827E-2</v>
      </c>
    </row>
    <row r="27" spans="1:13" ht="30" customHeight="1" thickBot="1" x14ac:dyDescent="0.4">
      <c r="A27" s="136"/>
      <c r="B27" s="157"/>
      <c r="C27" s="36" t="s">
        <v>8</v>
      </c>
      <c r="D27" s="7">
        <v>116.828</v>
      </c>
      <c r="E27" s="7">
        <v>106.773</v>
      </c>
      <c r="F27" s="7">
        <f>+D27-E27</f>
        <v>10.055000000000007</v>
      </c>
      <c r="G27" s="8">
        <v>2</v>
      </c>
      <c r="H27" s="12">
        <f t="shared" si="0"/>
        <v>20.110000000000014</v>
      </c>
      <c r="I27" s="39">
        <f t="shared" si="2"/>
        <v>20.110000000000014</v>
      </c>
      <c r="K27" s="70">
        <f t="shared" si="13"/>
        <v>7340.1500000000051</v>
      </c>
      <c r="L27" s="70">
        <v>25.38</v>
      </c>
      <c r="M27" s="72">
        <f t="shared" si="14"/>
        <v>3.45769500623284E-3</v>
      </c>
    </row>
    <row r="28" spans="1:13" ht="30" customHeight="1" thickTop="1" x14ac:dyDescent="0.35">
      <c r="A28" s="136"/>
      <c r="B28" s="143" t="s">
        <v>31</v>
      </c>
      <c r="C28" s="29" t="s">
        <v>6</v>
      </c>
      <c r="D28" s="5">
        <v>116.828</v>
      </c>
      <c r="E28" s="5">
        <v>136.315</v>
      </c>
      <c r="F28" s="5">
        <f>+E28-D28</f>
        <v>19.486999999999995</v>
      </c>
      <c r="G28" s="6">
        <v>2</v>
      </c>
      <c r="H28" s="11">
        <f t="shared" si="0"/>
        <v>38.97399999999999</v>
      </c>
      <c r="I28" s="37">
        <f t="shared" si="2"/>
        <v>38.97399999999999</v>
      </c>
      <c r="K28" s="69">
        <f t="shared" ref="K28" si="15">+I28*365</f>
        <v>14225.509999999997</v>
      </c>
      <c r="L28" s="69">
        <v>1591.68</v>
      </c>
      <c r="M28" s="71">
        <f t="shared" ref="M28" si="16">+L28/K28</f>
        <v>0.1118891343790135</v>
      </c>
    </row>
    <row r="29" spans="1:13" ht="30" customHeight="1" x14ac:dyDescent="0.35">
      <c r="A29" s="136"/>
      <c r="B29" s="156"/>
      <c r="C29" s="162" t="s">
        <v>8</v>
      </c>
      <c r="D29" s="80">
        <v>136.315</v>
      </c>
      <c r="E29" s="80">
        <v>129.30000000000001</v>
      </c>
      <c r="F29" s="80">
        <f>+D29-E29</f>
        <v>7.0149999999999864</v>
      </c>
      <c r="G29" s="81">
        <v>3</v>
      </c>
      <c r="H29" s="82">
        <f t="shared" si="0"/>
        <v>21.044999999999959</v>
      </c>
      <c r="I29" s="150">
        <f>SUM(H29:H30)</f>
        <v>45.988999999999976</v>
      </c>
      <c r="K29" s="154">
        <f>+I29*365</f>
        <v>16785.98499999999</v>
      </c>
      <c r="L29" s="154">
        <v>1790.88</v>
      </c>
      <c r="M29" s="155">
        <f>+L29/K29</f>
        <v>0.10668900276033853</v>
      </c>
    </row>
    <row r="30" spans="1:13" ht="30" customHeight="1" thickBot="1" x14ac:dyDescent="0.4">
      <c r="A30" s="136"/>
      <c r="B30" s="157"/>
      <c r="C30" s="163"/>
      <c r="D30" s="20">
        <v>129.30000000000001</v>
      </c>
      <c r="E30" s="20">
        <v>116.828</v>
      </c>
      <c r="F30" s="20">
        <f>+D30-E30</f>
        <v>12.472000000000008</v>
      </c>
      <c r="G30" s="21">
        <v>2</v>
      </c>
      <c r="H30" s="22">
        <f t="shared" si="0"/>
        <v>24.944000000000017</v>
      </c>
      <c r="I30" s="164"/>
      <c r="K30" s="126"/>
      <c r="L30" s="126"/>
      <c r="M30" s="123"/>
    </row>
    <row r="31" spans="1:13" ht="30" customHeight="1" thickTop="1" x14ac:dyDescent="0.35">
      <c r="A31" s="136"/>
      <c r="B31" s="143" t="s">
        <v>32</v>
      </c>
      <c r="C31" s="158" t="s">
        <v>6</v>
      </c>
      <c r="D31" s="14">
        <v>136.315</v>
      </c>
      <c r="E31" s="14">
        <v>144.5</v>
      </c>
      <c r="F31" s="14">
        <f>+E31-D31</f>
        <v>8.1850000000000023</v>
      </c>
      <c r="G31" s="15">
        <v>2</v>
      </c>
      <c r="H31" s="16">
        <f t="shared" si="0"/>
        <v>16.370000000000005</v>
      </c>
      <c r="I31" s="152">
        <f>SUM(H31:H32)</f>
        <v>20.270000000000039</v>
      </c>
      <c r="K31" s="124">
        <f t="shared" ref="K31:K35" si="17">+I31*365</f>
        <v>7398.5500000000138</v>
      </c>
      <c r="L31" s="124">
        <v>86.42</v>
      </c>
      <c r="M31" s="121">
        <f t="shared" ref="M31:M35" si="18">+L31/K31</f>
        <v>1.1680667157753863E-2</v>
      </c>
    </row>
    <row r="32" spans="1:13" ht="30" customHeight="1" x14ac:dyDescent="0.35">
      <c r="A32" s="136"/>
      <c r="B32" s="156"/>
      <c r="C32" s="159"/>
      <c r="D32" s="26">
        <v>144.5</v>
      </c>
      <c r="E32" s="26">
        <v>145.80000000000001</v>
      </c>
      <c r="F32" s="26">
        <f>+E32-D32</f>
        <v>1.3000000000000114</v>
      </c>
      <c r="G32" s="27">
        <v>3</v>
      </c>
      <c r="H32" s="28">
        <f t="shared" si="0"/>
        <v>3.9000000000000341</v>
      </c>
      <c r="I32" s="153"/>
      <c r="K32" s="161"/>
      <c r="L32" s="161"/>
      <c r="M32" s="160"/>
    </row>
    <row r="33" spans="1:13" ht="30" customHeight="1" thickBot="1" x14ac:dyDescent="0.4">
      <c r="A33" s="136"/>
      <c r="B33" s="157"/>
      <c r="C33" s="36" t="s">
        <v>8</v>
      </c>
      <c r="D33" s="7">
        <v>145.9</v>
      </c>
      <c r="E33" s="7">
        <v>136.315</v>
      </c>
      <c r="F33" s="7">
        <f>+D33-E33</f>
        <v>9.585000000000008</v>
      </c>
      <c r="G33" s="8">
        <v>2</v>
      </c>
      <c r="H33" s="12">
        <f t="shared" si="0"/>
        <v>19.170000000000016</v>
      </c>
      <c r="I33" s="39">
        <f t="shared" si="2"/>
        <v>19.170000000000016</v>
      </c>
      <c r="K33" s="70">
        <f t="shared" si="17"/>
        <v>6997.0500000000056</v>
      </c>
      <c r="L33" s="70">
        <v>965.71</v>
      </c>
      <c r="M33" s="72">
        <f t="shared" si="18"/>
        <v>0.1380167356242987</v>
      </c>
    </row>
    <row r="34" spans="1:13" ht="30" customHeight="1" thickTop="1" x14ac:dyDescent="0.35">
      <c r="A34" s="136"/>
      <c r="B34" s="143" t="s">
        <v>33</v>
      </c>
      <c r="C34" s="29" t="s">
        <v>6</v>
      </c>
      <c r="D34" s="5">
        <v>146.35</v>
      </c>
      <c r="E34" s="5">
        <v>148.6</v>
      </c>
      <c r="F34" s="5">
        <f>+E34-D34</f>
        <v>2.25</v>
      </c>
      <c r="G34" s="6">
        <v>2</v>
      </c>
      <c r="H34" s="11">
        <f t="shared" si="0"/>
        <v>4.5</v>
      </c>
      <c r="I34" s="37">
        <f t="shared" si="2"/>
        <v>4.5</v>
      </c>
      <c r="K34" s="69">
        <f t="shared" si="17"/>
        <v>1642.5</v>
      </c>
      <c r="L34" s="69">
        <v>194.37</v>
      </c>
      <c r="M34" s="71">
        <f t="shared" si="18"/>
        <v>0.118337899543379</v>
      </c>
    </row>
    <row r="35" spans="1:13" ht="30" customHeight="1" thickBot="1" x14ac:dyDescent="0.4">
      <c r="A35" s="136"/>
      <c r="B35" s="157"/>
      <c r="C35" s="36" t="s">
        <v>8</v>
      </c>
      <c r="D35" s="7">
        <v>148.6</v>
      </c>
      <c r="E35" s="7">
        <v>146.35</v>
      </c>
      <c r="F35" s="7">
        <f>+D35-E35</f>
        <v>2.25</v>
      </c>
      <c r="G35" s="8">
        <v>2</v>
      </c>
      <c r="H35" s="12">
        <f t="shared" si="0"/>
        <v>4.5</v>
      </c>
      <c r="I35" s="39">
        <f t="shared" si="2"/>
        <v>4.5</v>
      </c>
      <c r="K35" s="70">
        <f t="shared" si="17"/>
        <v>1642.5</v>
      </c>
      <c r="L35" s="70">
        <v>1.37</v>
      </c>
      <c r="M35" s="72">
        <f t="shared" si="18"/>
        <v>8.3409436834094375E-4</v>
      </c>
    </row>
    <row r="36" spans="1:13" ht="30" customHeight="1" thickTop="1" x14ac:dyDescent="0.35">
      <c r="A36" s="136"/>
      <c r="B36" s="143" t="s">
        <v>34</v>
      </c>
      <c r="C36" s="29" t="s">
        <v>6</v>
      </c>
      <c r="D36" s="5">
        <v>148.6</v>
      </c>
      <c r="E36" s="5">
        <v>151</v>
      </c>
      <c r="F36" s="5">
        <f>+E36-D36</f>
        <v>2.4000000000000057</v>
      </c>
      <c r="G36" s="6">
        <v>2</v>
      </c>
      <c r="H36" s="11">
        <f t="shared" si="0"/>
        <v>4.8000000000000114</v>
      </c>
      <c r="I36" s="37">
        <f t="shared" si="2"/>
        <v>4.8000000000000114</v>
      </c>
      <c r="K36" s="69">
        <f t="shared" ref="K36:K37" si="19">+I36*365</f>
        <v>1752.0000000000041</v>
      </c>
      <c r="L36" s="69">
        <v>139.66</v>
      </c>
      <c r="M36" s="71">
        <f t="shared" ref="M36:M37" si="20">+L36/K36</f>
        <v>7.971461187214593E-2</v>
      </c>
    </row>
    <row r="37" spans="1:13" ht="30" customHeight="1" thickBot="1" x14ac:dyDescent="0.4">
      <c r="A37" s="136"/>
      <c r="B37" s="157"/>
      <c r="C37" s="36" t="s">
        <v>8</v>
      </c>
      <c r="D37" s="7">
        <v>151</v>
      </c>
      <c r="E37" s="7">
        <v>148.6</v>
      </c>
      <c r="F37" s="7">
        <f>+D37-E37</f>
        <v>2.4000000000000057</v>
      </c>
      <c r="G37" s="8">
        <v>2</v>
      </c>
      <c r="H37" s="12">
        <f t="shared" si="0"/>
        <v>4.8000000000000114</v>
      </c>
      <c r="I37" s="39">
        <f t="shared" si="2"/>
        <v>4.8000000000000114</v>
      </c>
      <c r="K37" s="70">
        <f t="shared" si="19"/>
        <v>1752.0000000000041</v>
      </c>
      <c r="L37" s="70">
        <v>6.34</v>
      </c>
      <c r="M37" s="72">
        <f t="shared" si="20"/>
        <v>3.6187214611872061E-3</v>
      </c>
    </row>
    <row r="38" spans="1:13" ht="30" customHeight="1" thickTop="1" x14ac:dyDescent="0.35">
      <c r="A38" s="136"/>
      <c r="B38" s="143" t="s">
        <v>36</v>
      </c>
      <c r="C38" s="29" t="s">
        <v>6</v>
      </c>
      <c r="D38" s="5">
        <v>151</v>
      </c>
      <c r="E38" s="5">
        <v>157.30000000000001</v>
      </c>
      <c r="F38" s="5">
        <f>+E38-D38</f>
        <v>6.3000000000000114</v>
      </c>
      <c r="G38" s="6">
        <v>2</v>
      </c>
      <c r="H38" s="11">
        <f t="shared" ref="H38:H39" si="21">+G38*F38</f>
        <v>12.600000000000023</v>
      </c>
      <c r="I38" s="37">
        <f t="shared" si="2"/>
        <v>12.600000000000023</v>
      </c>
      <c r="K38" s="69">
        <f t="shared" ref="K38:K39" si="22">+I38*365</f>
        <v>4599.0000000000082</v>
      </c>
      <c r="L38" s="69">
        <v>44.95</v>
      </c>
      <c r="M38" s="71">
        <f t="shared" ref="M38:M39" si="23">+L38/K38</f>
        <v>9.773863883452907E-3</v>
      </c>
    </row>
    <row r="39" spans="1:13" ht="30" customHeight="1" thickBot="1" x14ac:dyDescent="0.4">
      <c r="A39" s="136"/>
      <c r="B39" s="157"/>
      <c r="C39" s="36" t="s">
        <v>8</v>
      </c>
      <c r="D39" s="7">
        <v>157.30000000000001</v>
      </c>
      <c r="E39" s="7">
        <v>151</v>
      </c>
      <c r="F39" s="7">
        <f>+D39-E39</f>
        <v>6.3000000000000114</v>
      </c>
      <c r="G39" s="8">
        <v>2</v>
      </c>
      <c r="H39" s="12">
        <f t="shared" si="21"/>
        <v>12.600000000000023</v>
      </c>
      <c r="I39" s="39">
        <f t="shared" si="2"/>
        <v>12.600000000000023</v>
      </c>
      <c r="K39" s="70">
        <f t="shared" si="22"/>
        <v>4599.0000000000082</v>
      </c>
      <c r="L39" s="70">
        <v>311.48</v>
      </c>
      <c r="M39" s="72">
        <f t="shared" si="23"/>
        <v>6.7727766905848988E-2</v>
      </c>
    </row>
    <row r="40" spans="1:13" ht="30" customHeight="1" thickTop="1" x14ac:dyDescent="0.35">
      <c r="A40" s="136"/>
      <c r="B40" s="143" t="s">
        <v>37</v>
      </c>
      <c r="C40" s="29" t="s">
        <v>6</v>
      </c>
      <c r="D40" s="5">
        <v>157.30000000000001</v>
      </c>
      <c r="E40" s="5">
        <v>158.4</v>
      </c>
      <c r="F40" s="5">
        <f>+E40-D40</f>
        <v>1.0999999999999943</v>
      </c>
      <c r="G40" s="6">
        <v>2</v>
      </c>
      <c r="H40" s="11">
        <f t="shared" ref="H40:H41" si="24">+G40*F40</f>
        <v>2.1999999999999886</v>
      </c>
      <c r="I40" s="37">
        <f t="shared" si="2"/>
        <v>2.1999999999999886</v>
      </c>
      <c r="K40" s="69">
        <f t="shared" ref="K40:K41" si="25">+I40*365</f>
        <v>802.99999999999591</v>
      </c>
      <c r="L40" s="69">
        <v>0.09</v>
      </c>
      <c r="M40" s="71">
        <f t="shared" ref="M40:M41" si="26">+L40/K40</f>
        <v>1.1207970112079758E-4</v>
      </c>
    </row>
    <row r="41" spans="1:13" ht="30" customHeight="1" thickBot="1" x14ac:dyDescent="0.4">
      <c r="A41" s="136"/>
      <c r="B41" s="157"/>
      <c r="C41" s="36" t="s">
        <v>8</v>
      </c>
      <c r="D41" s="7">
        <v>158.4</v>
      </c>
      <c r="E41" s="7">
        <v>157.30000000000001</v>
      </c>
      <c r="F41" s="7">
        <f>+D41-E41</f>
        <v>1.0999999999999943</v>
      </c>
      <c r="G41" s="8">
        <v>2</v>
      </c>
      <c r="H41" s="12">
        <f t="shared" si="24"/>
        <v>2.1999999999999886</v>
      </c>
      <c r="I41" s="39">
        <f t="shared" si="2"/>
        <v>2.1999999999999886</v>
      </c>
      <c r="K41" s="70">
        <f t="shared" si="25"/>
        <v>802.99999999999591</v>
      </c>
      <c r="L41" s="70">
        <v>198.48</v>
      </c>
      <c r="M41" s="72">
        <f t="shared" si="26"/>
        <v>0.24717310087173225</v>
      </c>
    </row>
    <row r="42" spans="1:13" ht="30" customHeight="1" thickTop="1" x14ac:dyDescent="0.35">
      <c r="A42" s="136"/>
      <c r="B42" s="143" t="s">
        <v>38</v>
      </c>
      <c r="C42" s="29" t="s">
        <v>6</v>
      </c>
      <c r="D42" s="5">
        <v>158.4</v>
      </c>
      <c r="E42" s="5">
        <v>158.80000000000001</v>
      </c>
      <c r="F42" s="5">
        <f>+E42-D42</f>
        <v>0.40000000000000568</v>
      </c>
      <c r="G42" s="6">
        <v>2</v>
      </c>
      <c r="H42" s="11">
        <f t="shared" ref="H42:H43" si="27">+G42*F42</f>
        <v>0.80000000000001137</v>
      </c>
      <c r="I42" s="37">
        <f t="shared" si="2"/>
        <v>0.80000000000001137</v>
      </c>
      <c r="K42" s="69">
        <f t="shared" ref="K42:K43" si="28">+I42*365</f>
        <v>292.00000000000415</v>
      </c>
      <c r="L42" s="69">
        <v>0</v>
      </c>
      <c r="M42" s="71">
        <f t="shared" ref="M42:M43" si="29">+L42/K42</f>
        <v>0</v>
      </c>
    </row>
    <row r="43" spans="1:13" ht="30" customHeight="1" thickBot="1" x14ac:dyDescent="0.4">
      <c r="A43" s="166"/>
      <c r="B43" s="157"/>
      <c r="C43" s="36" t="s">
        <v>8</v>
      </c>
      <c r="D43" s="7">
        <v>158.80000000000001</v>
      </c>
      <c r="E43" s="7">
        <v>158.4</v>
      </c>
      <c r="F43" s="7">
        <f>+D43-E43</f>
        <v>0.40000000000000568</v>
      </c>
      <c r="G43" s="8">
        <v>2</v>
      </c>
      <c r="H43" s="12">
        <f t="shared" si="27"/>
        <v>0.80000000000001137</v>
      </c>
      <c r="I43" s="39">
        <f t="shared" si="2"/>
        <v>0.80000000000001137</v>
      </c>
      <c r="K43" s="70">
        <f t="shared" si="28"/>
        <v>292.00000000000415</v>
      </c>
      <c r="L43" s="70">
        <v>2.0499999999999998</v>
      </c>
      <c r="M43" s="72">
        <f t="shared" si="29"/>
        <v>7.0205479452053795E-3</v>
      </c>
    </row>
    <row r="44" spans="1:13" ht="15" thickTop="1" x14ac:dyDescent="0.35"/>
    <row r="45" spans="1:13" x14ac:dyDescent="0.35">
      <c r="H45" s="167" t="s">
        <v>74</v>
      </c>
      <c r="I45" s="167"/>
      <c r="J45" s="4"/>
      <c r="K45" s="107">
        <f>+K2+K6+K8+K10+K12+K14+K16+K18+K20+K22+K24+K26+K28+K31+K34+K36+K38+K40+K42</f>
        <v>115997.00000000003</v>
      </c>
      <c r="L45" s="107">
        <f>+L2+L6+L8+L10+L12+L14+L16+L18+L20+L22+L24+L26+L28+L31+L34+L36+L38+L40+L42</f>
        <v>8771.0300000000025</v>
      </c>
      <c r="M45" s="168">
        <f>L45/K45</f>
        <v>7.5614283128011939E-2</v>
      </c>
    </row>
    <row r="46" spans="1:13" x14ac:dyDescent="0.35">
      <c r="H46" s="167" t="s">
        <v>75</v>
      </c>
      <c r="I46" s="167"/>
      <c r="J46" s="4"/>
      <c r="K46" s="107">
        <f>+K4+K7+K9+K11+K13+K15+K17+K19+K21+K23+K25+K27+K29+K33+K35+K37+K39+K41+K43</f>
        <v>118082.97500000001</v>
      </c>
      <c r="L46" s="107">
        <f>+L4+L7+L9+L11+L13+L15+L17+L19+L21+L23+L25+L27+L29+L33+L35+L37+L39+L41+L43</f>
        <v>12084.869999999997</v>
      </c>
      <c r="M46" s="168">
        <f>L46/K46</f>
        <v>0.1023421877709297</v>
      </c>
    </row>
  </sheetData>
  <mergeCells count="42">
    <mergeCell ref="H45:I45"/>
    <mergeCell ref="H46:I46"/>
    <mergeCell ref="A2:A43"/>
    <mergeCell ref="B34:B35"/>
    <mergeCell ref="B36:B37"/>
    <mergeCell ref="B38:B39"/>
    <mergeCell ref="B40:B41"/>
    <mergeCell ref="B42:B43"/>
    <mergeCell ref="B18:B19"/>
    <mergeCell ref="B20:B21"/>
    <mergeCell ref="B22:B23"/>
    <mergeCell ref="B24:B25"/>
    <mergeCell ref="B26:B27"/>
    <mergeCell ref="B10:B11"/>
    <mergeCell ref="B12:B13"/>
    <mergeCell ref="B14:B15"/>
    <mergeCell ref="B16:B17"/>
    <mergeCell ref="B8:B9"/>
    <mergeCell ref="M29:M30"/>
    <mergeCell ref="L29:L30"/>
    <mergeCell ref="K29:K30"/>
    <mergeCell ref="B31:B33"/>
    <mergeCell ref="C31:C32"/>
    <mergeCell ref="I31:I32"/>
    <mergeCell ref="M31:M32"/>
    <mergeCell ref="L31:L32"/>
    <mergeCell ref="K31:K32"/>
    <mergeCell ref="B28:B30"/>
    <mergeCell ref="C29:C30"/>
    <mergeCell ref="I29:I30"/>
    <mergeCell ref="K2:K3"/>
    <mergeCell ref="L2:L3"/>
    <mergeCell ref="M2:M3"/>
    <mergeCell ref="K4:K5"/>
    <mergeCell ref="M4:M5"/>
    <mergeCell ref="L4:L5"/>
    <mergeCell ref="B2:B5"/>
    <mergeCell ref="C2:C3"/>
    <mergeCell ref="C4:C5"/>
    <mergeCell ref="B6:B7"/>
    <mergeCell ref="I4:I5"/>
    <mergeCell ref="I2:I3"/>
  </mergeCells>
  <pageMargins left="0.11811023622047245" right="0.11811023622047245" top="0.15748031496062992" bottom="0.15748031496062992" header="0.31496062992125984" footer="0.31496062992125984"/>
  <pageSetup paperSize="9" scale="68" fitToHeight="2" orientation="portrait" r:id="rId1"/>
  <headerFooter>
    <oddHeader>&amp;C&amp;"Aptos"&amp;10&amp;K000000 Generale - Modificabile&amp;1#_x000D_</oddHeader>
  </headerFooter>
  <rowBreaks count="1" manualBreakCount="1">
    <brk id="1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7E51F-04F1-48AC-8878-58FB93717E38}">
  <dimension ref="A1:M31"/>
  <sheetViews>
    <sheetView tabSelected="1" topLeftCell="A8" zoomScaleNormal="100" workbookViewId="0">
      <selection activeCell="M37" sqref="M37"/>
    </sheetView>
  </sheetViews>
  <sheetFormatPr defaultRowHeight="14.5" x14ac:dyDescent="0.35"/>
  <cols>
    <col min="1" max="1" width="12.6328125" style="1" bestFit="1" customWidth="1"/>
    <col min="2" max="2" width="36.54296875" style="1" bestFit="1" customWidth="1"/>
    <col min="3" max="3" width="10.54296875" style="1" bestFit="1" customWidth="1"/>
    <col min="4" max="4" width="7.7265625" style="2" bestFit="1" customWidth="1"/>
    <col min="5" max="5" width="7.36328125" style="2" bestFit="1" customWidth="1"/>
    <col min="6" max="6" width="11.6328125" style="2" bestFit="1" customWidth="1"/>
    <col min="7" max="7" width="8.90625" style="3" bestFit="1" customWidth="1"/>
    <col min="8" max="8" width="12.81640625" style="2" bestFit="1" customWidth="1"/>
    <col min="9" max="9" width="11.7265625" style="4" bestFit="1" customWidth="1"/>
    <col min="10" max="10" width="2.6328125" style="1" customWidth="1"/>
    <col min="11" max="11" width="11.08984375" style="66" bestFit="1" customWidth="1"/>
    <col min="12" max="12" width="10" style="66" bestFit="1" customWidth="1"/>
    <col min="13" max="13" width="14.453125" style="73" bestFit="1" customWidth="1"/>
    <col min="14" max="16384" width="8.7265625" style="1"/>
  </cols>
  <sheetData>
    <row r="1" spans="1:13" ht="102.5" thickTop="1" thickBot="1" x14ac:dyDescent="0.4">
      <c r="A1" s="40" t="s">
        <v>1</v>
      </c>
      <c r="B1" s="40" t="s">
        <v>2</v>
      </c>
      <c r="C1" s="34" t="s">
        <v>5</v>
      </c>
      <c r="D1" s="9" t="s">
        <v>3</v>
      </c>
      <c r="E1" s="9" t="s">
        <v>4</v>
      </c>
      <c r="F1" s="89" t="s">
        <v>35</v>
      </c>
      <c r="G1" s="10" t="s">
        <v>7</v>
      </c>
      <c r="H1" s="35" t="s">
        <v>9</v>
      </c>
      <c r="I1" s="58" t="s">
        <v>15</v>
      </c>
      <c r="K1" s="74" t="s">
        <v>16</v>
      </c>
      <c r="L1" s="74" t="s">
        <v>17</v>
      </c>
      <c r="M1" s="75" t="s">
        <v>18</v>
      </c>
    </row>
    <row r="2" spans="1:13" ht="30" customHeight="1" thickTop="1" x14ac:dyDescent="0.35">
      <c r="A2" s="165" t="s">
        <v>39</v>
      </c>
      <c r="B2" s="143" t="s">
        <v>40</v>
      </c>
      <c r="C2" s="29" t="s">
        <v>6</v>
      </c>
      <c r="D2" s="5">
        <v>71.400000000000006</v>
      </c>
      <c r="E2" s="5">
        <v>83.1</v>
      </c>
      <c r="F2" s="5">
        <f>+E2-D2</f>
        <v>11.699999999999989</v>
      </c>
      <c r="G2" s="6">
        <v>2</v>
      </c>
      <c r="H2" s="11">
        <f t="shared" ref="H2:H3" si="0">+G2*F2</f>
        <v>23.399999999999977</v>
      </c>
      <c r="I2" s="37">
        <f t="shared" ref="I2:I3" si="1">SUM(H2)</f>
        <v>23.399999999999977</v>
      </c>
      <c r="K2" s="69">
        <f>+I2*365</f>
        <v>8540.9999999999909</v>
      </c>
      <c r="L2" s="69">
        <v>6.25</v>
      </c>
      <c r="M2" s="71">
        <f>+L2/K2</f>
        <v>7.3176443039456817E-4</v>
      </c>
    </row>
    <row r="3" spans="1:13" ht="30" customHeight="1" thickBot="1" x14ac:dyDescent="0.4">
      <c r="A3" s="136"/>
      <c r="B3" s="157"/>
      <c r="C3" s="30" t="s">
        <v>8</v>
      </c>
      <c r="D3" s="31">
        <v>83.1</v>
      </c>
      <c r="E3" s="31">
        <v>71.400000000000006</v>
      </c>
      <c r="F3" s="31">
        <f>+D3-E3</f>
        <v>11.699999999999989</v>
      </c>
      <c r="G3" s="32">
        <v>2</v>
      </c>
      <c r="H3" s="33">
        <f t="shared" si="0"/>
        <v>23.399999999999977</v>
      </c>
      <c r="I3" s="39">
        <f t="shared" si="1"/>
        <v>23.399999999999977</v>
      </c>
      <c r="K3" s="76">
        <f>+I3*365</f>
        <v>8540.9999999999909</v>
      </c>
      <c r="L3" s="76">
        <v>13.47</v>
      </c>
      <c r="M3" s="77">
        <f>+L3/K3</f>
        <v>1.5770987003863733E-3</v>
      </c>
    </row>
    <row r="4" spans="1:13" ht="30" customHeight="1" thickTop="1" x14ac:dyDescent="0.35">
      <c r="A4" s="136"/>
      <c r="B4" s="143" t="s">
        <v>41</v>
      </c>
      <c r="C4" s="13" t="s">
        <v>6</v>
      </c>
      <c r="D4" s="14">
        <v>83.1</v>
      </c>
      <c r="E4" s="14">
        <v>87.9</v>
      </c>
      <c r="F4" s="14">
        <f>+E4-D4</f>
        <v>4.8000000000000114</v>
      </c>
      <c r="G4" s="15">
        <v>2</v>
      </c>
      <c r="H4" s="16">
        <f t="shared" ref="H4:H27" si="2">+G4*F4</f>
        <v>9.6000000000000227</v>
      </c>
      <c r="I4" s="37">
        <f>SUM(H4)</f>
        <v>9.6000000000000227</v>
      </c>
      <c r="K4" s="69">
        <f t="shared" ref="K4" si="3">+I4*365</f>
        <v>3504.0000000000082</v>
      </c>
      <c r="L4" s="69">
        <v>1.24</v>
      </c>
      <c r="M4" s="71">
        <f>+L4/K4</f>
        <v>3.5388127853881198E-4</v>
      </c>
    </row>
    <row r="5" spans="1:13" ht="30" customHeight="1" thickBot="1" x14ac:dyDescent="0.4">
      <c r="A5" s="136"/>
      <c r="B5" s="149"/>
      <c r="C5" s="36" t="s">
        <v>8</v>
      </c>
      <c r="D5" s="7">
        <v>87.9</v>
      </c>
      <c r="E5" s="7">
        <v>83.1</v>
      </c>
      <c r="F5" s="7">
        <f>+D5-E5</f>
        <v>4.8000000000000114</v>
      </c>
      <c r="G5" s="8">
        <v>2</v>
      </c>
      <c r="H5" s="12">
        <f t="shared" si="2"/>
        <v>9.6000000000000227</v>
      </c>
      <c r="I5" s="39">
        <f t="shared" ref="I5:I27" si="4">SUM(H5)</f>
        <v>9.6000000000000227</v>
      </c>
      <c r="K5" s="70">
        <f>+I5*365</f>
        <v>3504.0000000000082</v>
      </c>
      <c r="L5" s="70">
        <v>6.2</v>
      </c>
      <c r="M5" s="72">
        <f>+L5/K5</f>
        <v>1.7694063926940598E-3</v>
      </c>
    </row>
    <row r="6" spans="1:13" ht="30" customHeight="1" thickTop="1" x14ac:dyDescent="0.35">
      <c r="A6" s="136"/>
      <c r="B6" s="143" t="s">
        <v>42</v>
      </c>
      <c r="C6" s="29" t="s">
        <v>6</v>
      </c>
      <c r="D6" s="5">
        <v>87.9</v>
      </c>
      <c r="E6" s="5">
        <v>101.2</v>
      </c>
      <c r="F6" s="5">
        <f>+E6-D6</f>
        <v>13.299999999999997</v>
      </c>
      <c r="G6" s="6">
        <v>2</v>
      </c>
      <c r="H6" s="11">
        <f t="shared" si="2"/>
        <v>26.599999999999994</v>
      </c>
      <c r="I6" s="37">
        <f t="shared" si="4"/>
        <v>26.599999999999994</v>
      </c>
      <c r="K6" s="69">
        <f t="shared" ref="K6:K25" si="5">+I6*365</f>
        <v>9708.9999999999982</v>
      </c>
      <c r="L6" s="69">
        <v>22.73</v>
      </c>
      <c r="M6" s="71">
        <f t="shared" ref="M6:M25" si="6">+L6/K6</f>
        <v>2.341126789576682E-3</v>
      </c>
    </row>
    <row r="7" spans="1:13" ht="30" customHeight="1" thickBot="1" x14ac:dyDescent="0.4">
      <c r="A7" s="136"/>
      <c r="B7" s="144"/>
      <c r="C7" s="36" t="s">
        <v>8</v>
      </c>
      <c r="D7" s="7">
        <v>101.2</v>
      </c>
      <c r="E7" s="7">
        <v>87.9</v>
      </c>
      <c r="F7" s="7">
        <f>+D7-E7</f>
        <v>13.299999999999997</v>
      </c>
      <c r="G7" s="8">
        <v>2</v>
      </c>
      <c r="H7" s="12">
        <f t="shared" si="2"/>
        <v>26.599999999999994</v>
      </c>
      <c r="I7" s="38">
        <f t="shared" si="4"/>
        <v>26.599999999999994</v>
      </c>
      <c r="K7" s="70">
        <f t="shared" si="5"/>
        <v>9708.9999999999982</v>
      </c>
      <c r="L7" s="70">
        <v>11.23</v>
      </c>
      <c r="M7" s="72">
        <f t="shared" si="6"/>
        <v>1.1566587702132045E-3</v>
      </c>
    </row>
    <row r="8" spans="1:13" ht="30" customHeight="1" thickTop="1" x14ac:dyDescent="0.35">
      <c r="A8" s="136"/>
      <c r="B8" s="143" t="s">
        <v>43</v>
      </c>
      <c r="C8" s="29" t="s">
        <v>6</v>
      </c>
      <c r="D8" s="5">
        <v>101.2</v>
      </c>
      <c r="E8" s="5">
        <v>110.3</v>
      </c>
      <c r="F8" s="5">
        <f>+E8-D8</f>
        <v>9.0999999999999943</v>
      </c>
      <c r="G8" s="6">
        <v>2</v>
      </c>
      <c r="H8" s="11">
        <f t="shared" si="2"/>
        <v>18.199999999999989</v>
      </c>
      <c r="I8" s="37">
        <f t="shared" si="4"/>
        <v>18.199999999999989</v>
      </c>
      <c r="K8" s="69">
        <f t="shared" si="5"/>
        <v>6642.9999999999955</v>
      </c>
      <c r="L8" s="69">
        <v>5.82</v>
      </c>
      <c r="M8" s="71">
        <f t="shared" si="6"/>
        <v>8.7611019117868501E-4</v>
      </c>
    </row>
    <row r="9" spans="1:13" ht="30" customHeight="1" thickBot="1" x14ac:dyDescent="0.4">
      <c r="A9" s="136"/>
      <c r="B9" s="144"/>
      <c r="C9" s="36" t="s">
        <v>8</v>
      </c>
      <c r="D9" s="7">
        <v>110.3</v>
      </c>
      <c r="E9" s="7">
        <v>101.2</v>
      </c>
      <c r="F9" s="7">
        <f>+D9-E9</f>
        <v>9.0999999999999943</v>
      </c>
      <c r="G9" s="8">
        <v>2</v>
      </c>
      <c r="H9" s="12">
        <f t="shared" si="2"/>
        <v>18.199999999999989</v>
      </c>
      <c r="I9" s="38">
        <f t="shared" si="4"/>
        <v>18.199999999999989</v>
      </c>
      <c r="K9" s="70">
        <f t="shared" si="5"/>
        <v>6642.9999999999955</v>
      </c>
      <c r="L9" s="70">
        <v>14.7</v>
      </c>
      <c r="M9" s="72">
        <f t="shared" si="6"/>
        <v>2.212855637513173E-3</v>
      </c>
    </row>
    <row r="10" spans="1:13" ht="30" customHeight="1" thickTop="1" x14ac:dyDescent="0.35">
      <c r="A10" s="136"/>
      <c r="B10" s="143" t="s">
        <v>44</v>
      </c>
      <c r="C10" s="29" t="s">
        <v>6</v>
      </c>
      <c r="D10" s="5">
        <v>110.3</v>
      </c>
      <c r="E10" s="5">
        <v>121.6</v>
      </c>
      <c r="F10" s="5">
        <f>+E10-D10</f>
        <v>11.299999999999997</v>
      </c>
      <c r="G10" s="6">
        <v>2</v>
      </c>
      <c r="H10" s="11">
        <f t="shared" si="2"/>
        <v>22.599999999999994</v>
      </c>
      <c r="I10" s="37">
        <f t="shared" si="4"/>
        <v>22.599999999999994</v>
      </c>
      <c r="K10" s="69">
        <f t="shared" si="5"/>
        <v>8248.9999999999982</v>
      </c>
      <c r="L10" s="69">
        <v>72.42</v>
      </c>
      <c r="M10" s="71">
        <f t="shared" si="6"/>
        <v>8.7792459692083904E-3</v>
      </c>
    </row>
    <row r="11" spans="1:13" ht="30" customHeight="1" thickBot="1" x14ac:dyDescent="0.4">
      <c r="A11" s="136"/>
      <c r="B11" s="144"/>
      <c r="C11" s="36" t="s">
        <v>8</v>
      </c>
      <c r="D11" s="7">
        <v>121.6</v>
      </c>
      <c r="E11" s="7">
        <v>110.3</v>
      </c>
      <c r="F11" s="7">
        <f>+D11-E11</f>
        <v>11.299999999999997</v>
      </c>
      <c r="G11" s="8">
        <v>2</v>
      </c>
      <c r="H11" s="12">
        <f t="shared" si="2"/>
        <v>22.599999999999994</v>
      </c>
      <c r="I11" s="38">
        <f t="shared" si="4"/>
        <v>22.599999999999994</v>
      </c>
      <c r="K11" s="70">
        <f t="shared" si="5"/>
        <v>8248.9999999999982</v>
      </c>
      <c r="L11" s="70">
        <v>83.27</v>
      </c>
      <c r="M11" s="72">
        <f t="shared" si="6"/>
        <v>1.0094556915989818E-2</v>
      </c>
    </row>
    <row r="12" spans="1:13" ht="30" customHeight="1" thickTop="1" x14ac:dyDescent="0.35">
      <c r="A12" s="136"/>
      <c r="B12" s="143" t="s">
        <v>45</v>
      </c>
      <c r="C12" s="29" t="s">
        <v>6</v>
      </c>
      <c r="D12" s="5">
        <v>121.6</v>
      </c>
      <c r="E12" s="5">
        <v>136.80000000000001</v>
      </c>
      <c r="F12" s="5">
        <f>+E12-D12</f>
        <v>15.200000000000017</v>
      </c>
      <c r="G12" s="6">
        <v>2</v>
      </c>
      <c r="H12" s="11">
        <f t="shared" si="2"/>
        <v>30.400000000000034</v>
      </c>
      <c r="I12" s="37">
        <f t="shared" si="4"/>
        <v>30.400000000000034</v>
      </c>
      <c r="K12" s="69">
        <f t="shared" si="5"/>
        <v>11096.000000000013</v>
      </c>
      <c r="L12" s="69">
        <v>189.59</v>
      </c>
      <c r="M12" s="71">
        <f t="shared" si="6"/>
        <v>1.708633741888967E-2</v>
      </c>
    </row>
    <row r="13" spans="1:13" ht="30" customHeight="1" thickBot="1" x14ac:dyDescent="0.4">
      <c r="A13" s="136"/>
      <c r="B13" s="144"/>
      <c r="C13" s="36" t="s">
        <v>8</v>
      </c>
      <c r="D13" s="7">
        <v>136.80000000000001</v>
      </c>
      <c r="E13" s="7">
        <v>121.6</v>
      </c>
      <c r="F13" s="7">
        <f>+D13-E13</f>
        <v>15.200000000000017</v>
      </c>
      <c r="G13" s="8">
        <v>2</v>
      </c>
      <c r="H13" s="12">
        <f t="shared" si="2"/>
        <v>30.400000000000034</v>
      </c>
      <c r="I13" s="38">
        <f t="shared" si="4"/>
        <v>30.400000000000034</v>
      </c>
      <c r="K13" s="70">
        <f t="shared" si="5"/>
        <v>11096.000000000013</v>
      </c>
      <c r="L13" s="70">
        <v>186.28</v>
      </c>
      <c r="M13" s="72">
        <f t="shared" si="6"/>
        <v>1.6788031723143457E-2</v>
      </c>
    </row>
    <row r="14" spans="1:13" ht="30" customHeight="1" thickTop="1" x14ac:dyDescent="0.35">
      <c r="A14" s="136"/>
      <c r="B14" s="143" t="s">
        <v>46</v>
      </c>
      <c r="C14" s="29" t="s">
        <v>6</v>
      </c>
      <c r="D14" s="5">
        <v>136.80000000000001</v>
      </c>
      <c r="E14" s="5">
        <v>149.9</v>
      </c>
      <c r="F14" s="5">
        <f>+E14-D14</f>
        <v>13.099999999999994</v>
      </c>
      <c r="G14" s="6">
        <v>2</v>
      </c>
      <c r="H14" s="11">
        <f t="shared" si="2"/>
        <v>26.199999999999989</v>
      </c>
      <c r="I14" s="37">
        <f t="shared" si="4"/>
        <v>26.199999999999989</v>
      </c>
      <c r="K14" s="69">
        <f t="shared" si="5"/>
        <v>9562.9999999999964</v>
      </c>
      <c r="L14" s="69">
        <v>131.78</v>
      </c>
      <c r="M14" s="71">
        <f t="shared" si="6"/>
        <v>1.3780194499634012E-2</v>
      </c>
    </row>
    <row r="15" spans="1:13" ht="30" customHeight="1" thickBot="1" x14ac:dyDescent="0.4">
      <c r="A15" s="136"/>
      <c r="B15" s="144"/>
      <c r="C15" s="36" t="s">
        <v>8</v>
      </c>
      <c r="D15" s="7">
        <v>149.9</v>
      </c>
      <c r="E15" s="7">
        <v>136.80000000000001</v>
      </c>
      <c r="F15" s="7">
        <f>+D15-E15</f>
        <v>13.099999999999994</v>
      </c>
      <c r="G15" s="8">
        <v>2</v>
      </c>
      <c r="H15" s="12">
        <f t="shared" si="2"/>
        <v>26.199999999999989</v>
      </c>
      <c r="I15" s="38">
        <f t="shared" si="4"/>
        <v>26.199999999999989</v>
      </c>
      <c r="K15" s="70">
        <f t="shared" si="5"/>
        <v>9562.9999999999964</v>
      </c>
      <c r="L15" s="70">
        <v>108.09</v>
      </c>
      <c r="M15" s="72">
        <f t="shared" si="6"/>
        <v>1.1302938408449236E-2</v>
      </c>
    </row>
    <row r="16" spans="1:13" ht="30" customHeight="1" thickTop="1" x14ac:dyDescent="0.35">
      <c r="A16" s="136"/>
      <c r="B16" s="143" t="s">
        <v>47</v>
      </c>
      <c r="C16" s="29" t="s">
        <v>6</v>
      </c>
      <c r="D16" s="5">
        <v>149.9</v>
      </c>
      <c r="E16" s="5">
        <v>157.19999999999999</v>
      </c>
      <c r="F16" s="5">
        <f>+E16-D16</f>
        <v>7.2999999999999829</v>
      </c>
      <c r="G16" s="6">
        <v>2</v>
      </c>
      <c r="H16" s="11">
        <f t="shared" si="2"/>
        <v>14.599999999999966</v>
      </c>
      <c r="I16" s="37">
        <f t="shared" si="4"/>
        <v>14.599999999999966</v>
      </c>
      <c r="K16" s="69">
        <f t="shared" si="5"/>
        <v>5328.9999999999873</v>
      </c>
      <c r="L16" s="69">
        <v>34.07</v>
      </c>
      <c r="M16" s="71">
        <f t="shared" si="6"/>
        <v>6.3933195721523894E-3</v>
      </c>
    </row>
    <row r="17" spans="1:13" ht="30" customHeight="1" thickBot="1" x14ac:dyDescent="0.4">
      <c r="A17" s="136"/>
      <c r="B17" s="157"/>
      <c r="C17" s="30" t="s">
        <v>8</v>
      </c>
      <c r="D17" s="31">
        <v>157.19999999999999</v>
      </c>
      <c r="E17" s="31">
        <v>149.9</v>
      </c>
      <c r="F17" s="31">
        <f>+D17-E17</f>
        <v>7.2999999999999829</v>
      </c>
      <c r="G17" s="32">
        <v>2</v>
      </c>
      <c r="H17" s="33">
        <f t="shared" si="2"/>
        <v>14.599999999999966</v>
      </c>
      <c r="I17" s="39">
        <f t="shared" si="4"/>
        <v>14.599999999999966</v>
      </c>
      <c r="K17" s="70">
        <f t="shared" si="5"/>
        <v>5328.9999999999873</v>
      </c>
      <c r="L17" s="70">
        <v>118.03</v>
      </c>
      <c r="M17" s="72">
        <f t="shared" si="6"/>
        <v>2.2148620754362972E-2</v>
      </c>
    </row>
    <row r="18" spans="1:13" ht="30" customHeight="1" thickTop="1" x14ac:dyDescent="0.35">
      <c r="A18" s="136"/>
      <c r="B18" s="143" t="s">
        <v>48</v>
      </c>
      <c r="C18" s="29" t="s">
        <v>6</v>
      </c>
      <c r="D18" s="5">
        <v>157.19999999999999</v>
      </c>
      <c r="E18" s="5">
        <v>166.4</v>
      </c>
      <c r="F18" s="5">
        <f>+E18-D18</f>
        <v>9.2000000000000171</v>
      </c>
      <c r="G18" s="6">
        <v>2</v>
      </c>
      <c r="H18" s="11">
        <f t="shared" si="2"/>
        <v>18.400000000000034</v>
      </c>
      <c r="I18" s="37">
        <f t="shared" si="4"/>
        <v>18.400000000000034</v>
      </c>
      <c r="K18" s="69">
        <f t="shared" si="5"/>
        <v>6716.0000000000127</v>
      </c>
      <c r="L18" s="69">
        <v>31.46</v>
      </c>
      <c r="M18" s="71">
        <f t="shared" si="6"/>
        <v>4.6843359142346545E-3</v>
      </c>
    </row>
    <row r="19" spans="1:13" ht="30" customHeight="1" thickBot="1" x14ac:dyDescent="0.4">
      <c r="A19" s="136"/>
      <c r="B19" s="157"/>
      <c r="C19" s="36" t="s">
        <v>8</v>
      </c>
      <c r="D19" s="7">
        <v>166.4</v>
      </c>
      <c r="E19" s="7">
        <v>157.19999999999999</v>
      </c>
      <c r="F19" s="7">
        <f>+D19-E19</f>
        <v>9.2000000000000171</v>
      </c>
      <c r="G19" s="8">
        <v>2</v>
      </c>
      <c r="H19" s="12">
        <f t="shared" si="2"/>
        <v>18.400000000000034</v>
      </c>
      <c r="I19" s="39">
        <f t="shared" si="4"/>
        <v>18.400000000000034</v>
      </c>
      <c r="K19" s="70">
        <f t="shared" si="5"/>
        <v>6716.0000000000127</v>
      </c>
      <c r="L19" s="70">
        <v>34.22</v>
      </c>
      <c r="M19" s="72">
        <f t="shared" si="6"/>
        <v>5.0952948183442424E-3</v>
      </c>
    </row>
    <row r="20" spans="1:13" ht="30" customHeight="1" thickTop="1" x14ac:dyDescent="0.35">
      <c r="A20" s="136"/>
      <c r="B20" s="143" t="s">
        <v>49</v>
      </c>
      <c r="C20" s="29" t="s">
        <v>6</v>
      </c>
      <c r="D20" s="5">
        <v>166.4</v>
      </c>
      <c r="E20" s="5">
        <v>170.887</v>
      </c>
      <c r="F20" s="5">
        <f>+E20-D20</f>
        <v>4.4869999999999948</v>
      </c>
      <c r="G20" s="6">
        <v>2</v>
      </c>
      <c r="H20" s="11">
        <f t="shared" si="2"/>
        <v>8.9739999999999895</v>
      </c>
      <c r="I20" s="37">
        <f t="shared" si="4"/>
        <v>8.9739999999999895</v>
      </c>
      <c r="K20" s="69">
        <f t="shared" si="5"/>
        <v>3275.5099999999961</v>
      </c>
      <c r="L20" s="69">
        <v>5.7</v>
      </c>
      <c r="M20" s="71">
        <f t="shared" si="6"/>
        <v>1.7401870243107201E-3</v>
      </c>
    </row>
    <row r="21" spans="1:13" ht="30" customHeight="1" thickBot="1" x14ac:dyDescent="0.4">
      <c r="A21" s="136"/>
      <c r="B21" s="157"/>
      <c r="C21" s="36" t="s">
        <v>8</v>
      </c>
      <c r="D21" s="7">
        <v>170.887</v>
      </c>
      <c r="E21" s="7">
        <v>166.4</v>
      </c>
      <c r="F21" s="7">
        <f>+D21-E21</f>
        <v>4.4869999999999948</v>
      </c>
      <c r="G21" s="8">
        <v>2</v>
      </c>
      <c r="H21" s="12">
        <f t="shared" si="2"/>
        <v>8.9739999999999895</v>
      </c>
      <c r="I21" s="39">
        <f t="shared" si="4"/>
        <v>8.9739999999999895</v>
      </c>
      <c r="K21" s="70">
        <f t="shared" si="5"/>
        <v>3275.5099999999961</v>
      </c>
      <c r="L21" s="70">
        <v>21.84</v>
      </c>
      <c r="M21" s="72">
        <f t="shared" si="6"/>
        <v>6.6676639668326538E-3</v>
      </c>
    </row>
    <row r="22" spans="1:13" ht="30" customHeight="1" thickTop="1" x14ac:dyDescent="0.35">
      <c r="A22" s="136"/>
      <c r="B22" s="143" t="s">
        <v>50</v>
      </c>
      <c r="C22" s="29" t="s">
        <v>6</v>
      </c>
      <c r="D22" s="5">
        <v>170.887</v>
      </c>
      <c r="E22" s="5">
        <v>177.5</v>
      </c>
      <c r="F22" s="5">
        <f>+E22-D22</f>
        <v>6.6129999999999995</v>
      </c>
      <c r="G22" s="6">
        <v>2</v>
      </c>
      <c r="H22" s="11">
        <f t="shared" si="2"/>
        <v>13.225999999999999</v>
      </c>
      <c r="I22" s="37">
        <f t="shared" si="4"/>
        <v>13.225999999999999</v>
      </c>
      <c r="K22" s="69">
        <f t="shared" si="5"/>
        <v>4827.49</v>
      </c>
      <c r="L22" s="69">
        <v>7.12</v>
      </c>
      <c r="M22" s="71">
        <f t="shared" si="6"/>
        <v>1.4748865352388096E-3</v>
      </c>
    </row>
    <row r="23" spans="1:13" ht="30" customHeight="1" thickBot="1" x14ac:dyDescent="0.4">
      <c r="A23" s="136"/>
      <c r="B23" s="157"/>
      <c r="C23" s="36" t="s">
        <v>8</v>
      </c>
      <c r="D23" s="7">
        <v>177.5</v>
      </c>
      <c r="E23" s="7">
        <v>170.887</v>
      </c>
      <c r="F23" s="7">
        <f>+D23-E23</f>
        <v>6.6129999999999995</v>
      </c>
      <c r="G23" s="8">
        <v>2</v>
      </c>
      <c r="H23" s="12">
        <f t="shared" si="2"/>
        <v>13.225999999999999</v>
      </c>
      <c r="I23" s="39">
        <f t="shared" si="4"/>
        <v>13.225999999999999</v>
      </c>
      <c r="K23" s="70">
        <f t="shared" si="5"/>
        <v>4827.49</v>
      </c>
      <c r="L23" s="70">
        <v>9.0500000000000007</v>
      </c>
      <c r="M23" s="72">
        <f t="shared" si="6"/>
        <v>1.8746802168414644E-3</v>
      </c>
    </row>
    <row r="24" spans="1:13" ht="30" customHeight="1" thickTop="1" x14ac:dyDescent="0.35">
      <c r="A24" s="136"/>
      <c r="B24" s="143" t="s">
        <v>51</v>
      </c>
      <c r="C24" s="29" t="s">
        <v>6</v>
      </c>
      <c r="D24" s="5">
        <v>177.5</v>
      </c>
      <c r="E24" s="5">
        <v>185.4</v>
      </c>
      <c r="F24" s="5">
        <f>+E24-D24</f>
        <v>7.9000000000000057</v>
      </c>
      <c r="G24" s="6">
        <v>2</v>
      </c>
      <c r="H24" s="11">
        <f t="shared" si="2"/>
        <v>15.800000000000011</v>
      </c>
      <c r="I24" s="37">
        <f t="shared" si="4"/>
        <v>15.800000000000011</v>
      </c>
      <c r="K24" s="69">
        <f t="shared" si="5"/>
        <v>5767.0000000000045</v>
      </c>
      <c r="L24" s="69">
        <v>59.96</v>
      </c>
      <c r="M24" s="71">
        <f t="shared" si="6"/>
        <v>1.0397086873591114E-2</v>
      </c>
    </row>
    <row r="25" spans="1:13" ht="30" customHeight="1" thickBot="1" x14ac:dyDescent="0.4">
      <c r="A25" s="136"/>
      <c r="B25" s="157"/>
      <c r="C25" s="36" t="s">
        <v>8</v>
      </c>
      <c r="D25" s="7">
        <v>185.4</v>
      </c>
      <c r="E25" s="7">
        <v>177.5</v>
      </c>
      <c r="F25" s="7">
        <f>+D25-E25</f>
        <v>7.9000000000000057</v>
      </c>
      <c r="G25" s="8">
        <v>2</v>
      </c>
      <c r="H25" s="12">
        <f t="shared" si="2"/>
        <v>15.800000000000011</v>
      </c>
      <c r="I25" s="39">
        <f t="shared" si="4"/>
        <v>15.800000000000011</v>
      </c>
      <c r="K25" s="70">
        <f t="shared" si="5"/>
        <v>5767.0000000000045</v>
      </c>
      <c r="L25" s="70">
        <v>13.27</v>
      </c>
      <c r="M25" s="72">
        <f t="shared" si="6"/>
        <v>2.3010230622507351E-3</v>
      </c>
    </row>
    <row r="26" spans="1:13" ht="30" customHeight="1" thickTop="1" x14ac:dyDescent="0.35">
      <c r="A26" s="136"/>
      <c r="B26" s="143" t="s">
        <v>52</v>
      </c>
      <c r="C26" s="29" t="s">
        <v>6</v>
      </c>
      <c r="D26" s="5">
        <v>185.4</v>
      </c>
      <c r="E26" s="5">
        <v>186.4</v>
      </c>
      <c r="F26" s="5">
        <f>+E26-D26</f>
        <v>1</v>
      </c>
      <c r="G26" s="6">
        <v>2</v>
      </c>
      <c r="H26" s="11">
        <f t="shared" si="2"/>
        <v>2</v>
      </c>
      <c r="I26" s="37">
        <f t="shared" si="4"/>
        <v>2</v>
      </c>
      <c r="K26" s="69">
        <f t="shared" ref="K26:K27" si="7">+I26*365</f>
        <v>730</v>
      </c>
      <c r="L26" s="69">
        <v>0.69</v>
      </c>
      <c r="M26" s="71">
        <f t="shared" ref="M26:M27" si="8">+L26/K26</f>
        <v>9.4520547945205473E-4</v>
      </c>
    </row>
    <row r="27" spans="1:13" ht="30" customHeight="1" thickBot="1" x14ac:dyDescent="0.4">
      <c r="A27" s="166"/>
      <c r="B27" s="157"/>
      <c r="C27" s="36" t="s">
        <v>8</v>
      </c>
      <c r="D27" s="7">
        <v>186.4</v>
      </c>
      <c r="E27" s="7">
        <v>185.4</v>
      </c>
      <c r="F27" s="7">
        <f>+D27-E27</f>
        <v>1</v>
      </c>
      <c r="G27" s="8">
        <v>2</v>
      </c>
      <c r="H27" s="12">
        <f t="shared" si="2"/>
        <v>2</v>
      </c>
      <c r="I27" s="39">
        <f t="shared" si="4"/>
        <v>2</v>
      </c>
      <c r="K27" s="70">
        <f t="shared" si="7"/>
        <v>730</v>
      </c>
      <c r="L27" s="70">
        <v>27.83</v>
      </c>
      <c r="M27" s="72">
        <f t="shared" si="8"/>
        <v>3.8123287671232874E-2</v>
      </c>
    </row>
    <row r="28" spans="1:13" ht="15" thickTop="1" x14ac:dyDescent="0.35"/>
    <row r="30" spans="1:13" x14ac:dyDescent="0.35">
      <c r="H30" s="167" t="s">
        <v>76</v>
      </c>
      <c r="I30" s="167"/>
      <c r="J30" s="4"/>
      <c r="K30" s="107">
        <f>+K2+K4+K6+K8+K10+K12+K14+K16+K18+K20+K22+K24+K26</f>
        <v>83950</v>
      </c>
      <c r="L30" s="107">
        <f>+L2+L4+L6+L8+L10+L12+L14+L16+L18+L20+L22+L24+L26</f>
        <v>568.83000000000004</v>
      </c>
      <c r="M30" s="168">
        <f>L30/K30</f>
        <v>6.7758189398451464E-3</v>
      </c>
    </row>
    <row r="31" spans="1:13" x14ac:dyDescent="0.35">
      <c r="H31" s="167" t="s">
        <v>77</v>
      </c>
      <c r="I31" s="167"/>
      <c r="J31" s="4"/>
      <c r="K31" s="107">
        <f>+K3+K5+K7+K9+K11+K13+K15+K17+K19+K21+K23+K25+K27</f>
        <v>83950</v>
      </c>
      <c r="L31" s="107">
        <f>+L3+L5+L7+L9+L11+L13+L15+L17+L19+L21+L23+L25+L27</f>
        <v>647.48</v>
      </c>
      <c r="M31" s="168">
        <f>L31/K31</f>
        <v>7.7126861226920786E-3</v>
      </c>
    </row>
  </sheetData>
  <mergeCells count="16">
    <mergeCell ref="H30:I30"/>
    <mergeCell ref="H31:I31"/>
    <mergeCell ref="A2:A27"/>
    <mergeCell ref="B2:B3"/>
    <mergeCell ref="B4:B5"/>
    <mergeCell ref="B6:B7"/>
    <mergeCell ref="B8:B9"/>
    <mergeCell ref="B10:B11"/>
    <mergeCell ref="B26:B27"/>
    <mergeCell ref="B24:B25"/>
    <mergeCell ref="B12:B13"/>
    <mergeCell ref="B14:B15"/>
    <mergeCell ref="B16:B17"/>
    <mergeCell ref="B18:B19"/>
    <mergeCell ref="B20:B21"/>
    <mergeCell ref="B22:B23"/>
  </mergeCells>
  <pageMargins left="0.11811023622047245" right="0.11811023622047245" top="0.15748031496062992" bottom="0.15748031496062992" header="0.31496062992125984" footer="0.31496062992125984"/>
  <pageSetup paperSize="9" scale="68" fitToHeight="2" orientation="portrait" r:id="rId1"/>
  <headerFooter>
    <oddHeader>&amp;C&amp;"Aptos"&amp;10&amp;K000000 Generale - Modificabile&amp;1#_x000D_</oddHeader>
  </headerFooter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2</vt:i4>
      </vt:variant>
    </vt:vector>
  </HeadingPairs>
  <TitlesOfParts>
    <vt:vector size="9" baseType="lpstr">
      <vt:lpstr>CO1</vt:lpstr>
      <vt:lpstr>CO2</vt:lpstr>
      <vt:lpstr>CO3</vt:lpstr>
      <vt:lpstr>CO4</vt:lpstr>
      <vt:lpstr>D28</vt:lpstr>
      <vt:lpstr>A24</vt:lpstr>
      <vt:lpstr>A25</vt:lpstr>
      <vt:lpstr>'A24'!Titoli_stampa</vt:lpstr>
      <vt:lpstr>'A25'!Titoli_stampa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Schnideritsch Pierluigi</dc:creator>
  <cp:lastModifiedBy>De Rossi Carla</cp:lastModifiedBy>
  <cp:lastPrinted>2026-03-03T10:33:51Z</cp:lastPrinted>
  <dcterms:created xsi:type="dcterms:W3CDTF">2025-11-19T13:23:32Z</dcterms:created>
  <dcterms:modified xsi:type="dcterms:W3CDTF">2026-03-06T15:59:06Z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e3a6a7-5f8a-4ccc-8868-6f8c8529eae6_Enabled">
    <vt:lpwstr>true</vt:lpwstr>
  </property>
  <property fmtid="{D5CDD505-2E9C-101B-9397-08002B2CF9AE}" pid="3" name="MSIP_Label_70e3a6a7-5f8a-4ccc-8868-6f8c8529eae6_SetDate">
    <vt:lpwstr>2026-03-02T09:03:19Z</vt:lpwstr>
  </property>
  <property fmtid="{D5CDD505-2E9C-101B-9397-08002B2CF9AE}" pid="4" name="MSIP_Label_70e3a6a7-5f8a-4ccc-8868-6f8c8529eae6_Method">
    <vt:lpwstr>Standard</vt:lpwstr>
  </property>
  <property fmtid="{D5CDD505-2E9C-101B-9397-08002B2CF9AE}" pid="5" name="MSIP_Label_70e3a6a7-5f8a-4ccc-8868-6f8c8529eae6_Name">
    <vt:lpwstr>Modificabile</vt:lpwstr>
  </property>
  <property fmtid="{D5CDD505-2E9C-101B-9397-08002B2CF9AE}" pid="6" name="MSIP_Label_70e3a6a7-5f8a-4ccc-8868-6f8c8529eae6_SiteId">
    <vt:lpwstr>894d5922-c858-4fad-b253-f2bbacfab3d4</vt:lpwstr>
  </property>
  <property fmtid="{D5CDD505-2E9C-101B-9397-08002B2CF9AE}" pid="7" name="MSIP_Label_70e3a6a7-5f8a-4ccc-8868-6f8c8529eae6_ActionId">
    <vt:lpwstr>a3b51ec3-47ce-4903-bc41-5e58e9e05c6d</vt:lpwstr>
  </property>
  <property fmtid="{D5CDD505-2E9C-101B-9397-08002B2CF9AE}" pid="8" name="MSIP_Label_70e3a6a7-5f8a-4ccc-8868-6f8c8529eae6_ContentBits">
    <vt:lpwstr>1</vt:lpwstr>
  </property>
  <property fmtid="{D5CDD505-2E9C-101B-9397-08002B2CF9AE}" pid="9" name="MSIP_Label_70e3a6a7-5f8a-4ccc-8868-6f8c8529eae6_Tag">
    <vt:lpwstr>10, 3, 0, 1</vt:lpwstr>
  </property>
</Properties>
</file>